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Dropbox\Dispocol\2014-23\Personal\Consultorías\Formatos\"/>
    </mc:Choice>
  </mc:AlternateContent>
  <xr:revisionPtr revIDLastSave="0" documentId="8_{D5983B19-5F7B-42A9-AB04-BD19D7CDFD73}" xr6:coauthVersionLast="36" xr6:coauthVersionMax="36" xr10:uidLastSave="{00000000-0000-0000-0000-000000000000}"/>
  <bookViews>
    <workbookView showHorizontalScroll="0" showVerticalScroll="0" showSheetTabs="0" xWindow="0" yWindow="0" windowWidth="20490" windowHeight="6645" xr2:uid="{2A91E201-A0AF-4461-A3F2-8C9C80974C6F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8" i="1" l="1"/>
  <c r="B67" i="1"/>
  <c r="B65" i="1"/>
  <c r="B64" i="1"/>
  <c r="N58" i="1"/>
  <c r="N57" i="1"/>
  <c r="N56" i="1"/>
  <c r="N55" i="1"/>
  <c r="D55" i="1"/>
  <c r="E55" i="1"/>
  <c r="F55" i="1"/>
  <c r="G55" i="1"/>
  <c r="H55" i="1"/>
  <c r="I55" i="1"/>
  <c r="J55" i="1"/>
  <c r="K55" i="1"/>
  <c r="L55" i="1"/>
  <c r="M55" i="1"/>
  <c r="D56" i="1"/>
  <c r="E56" i="1"/>
  <c r="F56" i="1"/>
  <c r="G56" i="1"/>
  <c r="H56" i="1"/>
  <c r="I56" i="1"/>
  <c r="J56" i="1"/>
  <c r="K56" i="1"/>
  <c r="L56" i="1"/>
  <c r="M56" i="1"/>
  <c r="D57" i="1"/>
  <c r="E57" i="1"/>
  <c r="F57" i="1"/>
  <c r="G57" i="1"/>
  <c r="H57" i="1"/>
  <c r="I57" i="1"/>
  <c r="J57" i="1"/>
  <c r="K57" i="1"/>
  <c r="L57" i="1"/>
  <c r="M57" i="1"/>
  <c r="D58" i="1"/>
  <c r="E58" i="1"/>
  <c r="F58" i="1"/>
  <c r="G58" i="1"/>
  <c r="H58" i="1"/>
  <c r="I58" i="1"/>
  <c r="J58" i="1"/>
  <c r="K58" i="1"/>
  <c r="L58" i="1"/>
  <c r="M58" i="1"/>
  <c r="C58" i="1"/>
  <c r="C57" i="1"/>
  <c r="C56" i="1"/>
  <c r="C55" i="1"/>
  <c r="D50" i="1"/>
  <c r="E50" i="1"/>
  <c r="F50" i="1"/>
  <c r="G50" i="1"/>
  <c r="H50" i="1"/>
  <c r="I50" i="1"/>
  <c r="J50" i="1"/>
  <c r="J53" i="1" s="1"/>
  <c r="K50" i="1"/>
  <c r="K53" i="1" s="1"/>
  <c r="L50" i="1"/>
  <c r="M50" i="1"/>
  <c r="D51" i="1"/>
  <c r="D53" i="1" s="1"/>
  <c r="E51" i="1"/>
  <c r="F51" i="1"/>
  <c r="G51" i="1"/>
  <c r="H51" i="1"/>
  <c r="I51" i="1"/>
  <c r="J51" i="1"/>
  <c r="K51" i="1"/>
  <c r="L51" i="1"/>
  <c r="M51" i="1"/>
  <c r="C51" i="1"/>
  <c r="N51" i="1" s="1"/>
  <c r="C50" i="1"/>
  <c r="N50" i="1" s="1"/>
  <c r="B51" i="1"/>
  <c r="B50" i="1"/>
  <c r="E53" i="1"/>
  <c r="F53" i="1"/>
  <c r="G53" i="1"/>
  <c r="H53" i="1"/>
  <c r="I53" i="1"/>
  <c r="L53" i="1"/>
  <c r="L60" i="1" s="1"/>
  <c r="M53" i="1"/>
  <c r="H60" i="1" l="1"/>
  <c r="G60" i="1"/>
  <c r="D60" i="1"/>
  <c r="F60" i="1"/>
  <c r="E60" i="1"/>
  <c r="I60" i="1"/>
  <c r="K60" i="1"/>
  <c r="M60" i="1"/>
  <c r="J60" i="1"/>
  <c r="C53" i="1"/>
  <c r="C60" i="1" s="1"/>
  <c r="N53" i="1"/>
  <c r="N60" i="1" s="1"/>
  <c r="B46" i="1"/>
  <c r="G2" i="1" l="1"/>
  <c r="G3" i="1" s="1"/>
  <c r="G4" i="1" s="1"/>
  <c r="C29" i="1" s="1"/>
  <c r="D31" i="1" l="1"/>
  <c r="D30" i="1"/>
  <c r="D29" i="1"/>
  <c r="D28" i="1"/>
  <c r="D27" i="1"/>
  <c r="D26" i="1"/>
  <c r="D25" i="1"/>
  <c r="D24" i="1"/>
  <c r="D34" i="1" l="1"/>
  <c r="D36" i="1" s="1"/>
  <c r="D37" i="1" s="1"/>
  <c r="C17" i="1"/>
  <c r="B18" i="1"/>
  <c r="C18" i="1" s="1"/>
  <c r="D12" i="1"/>
  <c r="D6" i="1"/>
  <c r="D7" i="1"/>
  <c r="D8" i="1"/>
  <c r="D9" i="1"/>
  <c r="D10" i="1"/>
  <c r="D11" i="1"/>
  <c r="D5" i="1"/>
  <c r="D13" i="1" s="1"/>
  <c r="B19" i="1" l="1"/>
  <c r="C19" i="1" s="1"/>
  <c r="B53" i="1" s="1"/>
  <c r="B6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B64" authorId="0" shapeId="0" xr:uid="{CFAAADC1-FE7C-435C-91D2-F476724E66D7}">
      <text>
        <r>
          <rPr>
            <b/>
            <sz val="9"/>
            <color indexed="81"/>
            <rFont val="Tahoma"/>
            <family val="2"/>
          </rPr>
          <t>Inversión inicial</t>
        </r>
      </text>
    </comment>
    <comment ref="B65" authorId="0" shapeId="0" xr:uid="{92AB1EE4-27BF-4CF5-BEE7-2244FCBD18FA}">
      <text>
        <r>
          <rPr>
            <b/>
            <sz val="9"/>
            <color indexed="81"/>
            <rFont val="Tahoma"/>
            <family val="2"/>
          </rPr>
          <t>Flujo de caja anual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<sst xmlns="http://schemas.openxmlformats.org/spreadsheetml/2006/main" count="65" uniqueCount="58">
  <si>
    <t>Carro de perros</t>
  </si>
  <si>
    <t>Inversión inicial:</t>
  </si>
  <si>
    <t>Carro de perros básico</t>
  </si>
  <si>
    <t>Servilleteros</t>
  </si>
  <si>
    <t>Mesas</t>
  </si>
  <si>
    <t>Sillas</t>
  </si>
  <si>
    <t>Sombrilla</t>
  </si>
  <si>
    <t>Espátula</t>
  </si>
  <si>
    <t>Tarros para salsas (10)</t>
  </si>
  <si>
    <t>Otros</t>
  </si>
  <si>
    <t xml:space="preserve">Inversión inicial </t>
  </si>
  <si>
    <t>PVP</t>
  </si>
  <si>
    <t>Venta diaria</t>
  </si>
  <si>
    <t>Venta semana</t>
  </si>
  <si>
    <t>Venta al mes</t>
  </si>
  <si>
    <t>Gr</t>
  </si>
  <si>
    <t>Precio/gramo</t>
  </si>
  <si>
    <t>Total</t>
  </si>
  <si>
    <t>SALSA PIÑA</t>
  </si>
  <si>
    <t>SALSA ROSADA</t>
  </si>
  <si>
    <t>MANO DE OBRA</t>
  </si>
  <si>
    <t>SERVILLETAS</t>
  </si>
  <si>
    <t>Costo Unitario</t>
  </si>
  <si>
    <t>Utilidad Bruta</t>
  </si>
  <si>
    <t>Margen Bruto</t>
  </si>
  <si>
    <t>Perro Sencillo</t>
  </si>
  <si>
    <t>PAN PERRO</t>
  </si>
  <si>
    <t>SALCHICHA PERRO</t>
  </si>
  <si>
    <t>PORTAPERROS</t>
  </si>
  <si>
    <t xml:space="preserve">QUESO </t>
  </si>
  <si>
    <t>MO</t>
  </si>
  <si>
    <t>Día</t>
  </si>
  <si>
    <t>Hora</t>
  </si>
  <si>
    <t>Minuto</t>
  </si>
  <si>
    <t>Gastos</t>
  </si>
  <si>
    <t>Arriendo</t>
  </si>
  <si>
    <t xml:space="preserve">Nómina </t>
  </si>
  <si>
    <t>Servicios</t>
  </si>
  <si>
    <t>Total Gastos</t>
  </si>
  <si>
    <t>Ingresos</t>
  </si>
  <si>
    <t>Costos</t>
  </si>
  <si>
    <t>Excedente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</si>
  <si>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</si>
  <si>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</si>
  <si>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</si>
  <si>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</si>
  <si>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</si>
  <si>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</si>
  <si>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</si>
  <si>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</si>
  <si>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</si>
  <si>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</si>
  <si>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</si>
  <si>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</si>
  <si>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 xml:space="preserve">Total </t>
  </si>
  <si>
    <t>Plazo de recuperación</t>
  </si>
  <si>
    <t>En Meses</t>
  </si>
  <si>
    <t>Plazo de recuperación en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</si>
</sst>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3" fillId="2" borderId="0" xfId="2" applyFont="1" applyFill="1" applyAlignment="1">
      <alignment horizontal="center"/>
    </xf>
    <xf numFmtId="164" fontId="2" fillId="0" borderId="0" xfId="0" applyNumberFormat="1" applyFont="1"/>
    <xf numFmtId="0" fontId="0" fillId="0" borderId="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0" fontId="0" fillId="0" borderId="1" xfId="0" applyBorder="1"/>
    <xf numFmtId="164" fontId="2" fillId="2" borderId="0" xfId="0" applyNumberFormat="1" applyFont="1" applyFill="1" applyAlignment="1">
      <alignment horizontal="center"/>
    </xf>
    <xf numFmtId="43" fontId="0" fillId="0" borderId="0" xfId="1" applyFont="1" applyAlignment="1"/>
    <xf numFmtId="164" fontId="0" fillId="0" borderId="1" xfId="0" applyNumberForma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C06C6-6EFB-45D9-8D19-E7018B3CF927}">
  <dimension ref="A1:N68"/>
  <sheetViews>
    <sheetView showGridLines="0" tabSelected="1" workbookViewId="0">
      <selection sqref="A1:D1"/>
    </sheetView>
  </sheetViews>
  <sheetFormatPr baseColWidth="10" defaultRowHeight="15" x14ac:dyDescent="0.25"/>
  <cols>
    <col min="1" max="1" width="28.140625" bestFit="1" customWidth="1"/>
    <col min="2" max="2" width="12" customWidth="1"/>
    <col min="3" max="3" width="13.7109375" bestFit="1" customWidth="1"/>
  </cols>
  <sheetData>
    <row r="1" spans="1:7" x14ac:dyDescent="0.25">
      <c r="A1" s="22" t="s">
        <v>0</v>
      </c>
      <c r="B1" s="22"/>
      <c r="C1" s="22"/>
      <c r="D1" s="22"/>
      <c r="F1" t="s">
        <v>30</v>
      </c>
      <c r="G1" s="1">
        <v>1957000</v>
      </c>
    </row>
    <row r="2" spans="1:7" x14ac:dyDescent="0.25">
      <c r="F2" t="s">
        <v>31</v>
      </c>
      <c r="G2" s="1">
        <f>+G1/30</f>
        <v>65233.333333333336</v>
      </c>
    </row>
    <row r="3" spans="1:7" x14ac:dyDescent="0.25">
      <c r="A3" s="8" t="s">
        <v>1</v>
      </c>
      <c r="F3" t="s">
        <v>32</v>
      </c>
      <c r="G3" s="1">
        <f>+G2/8</f>
        <v>8154.166666666667</v>
      </c>
    </row>
    <row r="4" spans="1:7" x14ac:dyDescent="0.25">
      <c r="F4" t="s">
        <v>33</v>
      </c>
      <c r="G4" s="1">
        <f>+G3/60</f>
        <v>135.90277777777777</v>
      </c>
    </row>
    <row r="5" spans="1:7" x14ac:dyDescent="0.25">
      <c r="A5" t="s">
        <v>2</v>
      </c>
      <c r="B5" s="3">
        <v>1</v>
      </c>
      <c r="C5" s="2">
        <v>1500000</v>
      </c>
      <c r="D5" s="2">
        <f>+C5*B5</f>
        <v>1500000</v>
      </c>
    </row>
    <row r="6" spans="1:7" x14ac:dyDescent="0.25">
      <c r="A6" t="s">
        <v>8</v>
      </c>
      <c r="B6" s="3">
        <v>10</v>
      </c>
      <c r="C6" s="2">
        <v>6900</v>
      </c>
      <c r="D6" s="2">
        <f t="shared" ref="D6:D12" si="0">+C6*B6</f>
        <v>69000</v>
      </c>
    </row>
    <row r="7" spans="1:7" x14ac:dyDescent="0.25">
      <c r="A7" t="s">
        <v>3</v>
      </c>
      <c r="B7" s="3">
        <v>5</v>
      </c>
      <c r="C7" s="2">
        <v>30000</v>
      </c>
      <c r="D7" s="2">
        <f t="shared" si="0"/>
        <v>150000</v>
      </c>
    </row>
    <row r="8" spans="1:7" x14ac:dyDescent="0.25">
      <c r="A8" t="s">
        <v>4</v>
      </c>
      <c r="B8" s="3">
        <v>3</v>
      </c>
      <c r="C8" s="2">
        <v>89900</v>
      </c>
      <c r="D8" s="2">
        <f t="shared" si="0"/>
        <v>269700</v>
      </c>
    </row>
    <row r="9" spans="1:7" x14ac:dyDescent="0.25">
      <c r="A9" t="s">
        <v>5</v>
      </c>
      <c r="B9" s="3">
        <v>12</v>
      </c>
      <c r="C9" s="2">
        <v>29900</v>
      </c>
      <c r="D9" s="2">
        <f t="shared" si="0"/>
        <v>358800</v>
      </c>
    </row>
    <row r="10" spans="1:7" x14ac:dyDescent="0.25">
      <c r="A10" t="s">
        <v>6</v>
      </c>
      <c r="B10" s="3">
        <v>1</v>
      </c>
      <c r="C10" s="2">
        <v>300000</v>
      </c>
      <c r="D10" s="2">
        <f t="shared" si="0"/>
        <v>300000</v>
      </c>
    </row>
    <row r="11" spans="1:7" x14ac:dyDescent="0.25">
      <c r="A11" t="s">
        <v>7</v>
      </c>
      <c r="B11" s="3">
        <v>2</v>
      </c>
      <c r="C11" s="2">
        <v>50000</v>
      </c>
      <c r="D11" s="2">
        <f t="shared" si="0"/>
        <v>100000</v>
      </c>
    </row>
    <row r="12" spans="1:7" x14ac:dyDescent="0.25">
      <c r="A12" t="s">
        <v>9</v>
      </c>
      <c r="B12" s="3">
        <v>1</v>
      </c>
      <c r="C12" s="2">
        <v>300000</v>
      </c>
      <c r="D12" s="2">
        <f t="shared" si="0"/>
        <v>300000</v>
      </c>
    </row>
    <row r="13" spans="1:7" x14ac:dyDescent="0.25">
      <c r="A13" s="21" t="s">
        <v>10</v>
      </c>
      <c r="B13" s="21"/>
      <c r="C13" s="21"/>
      <c r="D13" s="7">
        <f>SUM(D5:D12)</f>
        <v>3047500</v>
      </c>
    </row>
    <row r="14" spans="1:7" x14ac:dyDescent="0.25">
      <c r="B14" s="2"/>
    </row>
    <row r="16" spans="1:7" x14ac:dyDescent="0.25">
      <c r="A16" t="s">
        <v>11</v>
      </c>
      <c r="B16" s="2">
        <v>8000</v>
      </c>
    </row>
    <row r="17" spans="1:4" x14ac:dyDescent="0.25">
      <c r="A17" t="s">
        <v>12</v>
      </c>
      <c r="B17" s="5">
        <v>30</v>
      </c>
      <c r="C17" s="2">
        <f>+B17*$B$16</f>
        <v>240000</v>
      </c>
    </row>
    <row r="18" spans="1:4" x14ac:dyDescent="0.25">
      <c r="A18" t="s">
        <v>13</v>
      </c>
      <c r="B18" s="5">
        <f>+B17*6</f>
        <v>180</v>
      </c>
      <c r="C18" s="2">
        <f>+B18*$B$16</f>
        <v>1440000</v>
      </c>
    </row>
    <row r="19" spans="1:4" x14ac:dyDescent="0.25">
      <c r="A19" t="s">
        <v>14</v>
      </c>
      <c r="B19" s="5">
        <f>+B18*4</f>
        <v>720</v>
      </c>
      <c r="C19" s="2">
        <f>+B19*$B$16</f>
        <v>5760000</v>
      </c>
    </row>
    <row r="22" spans="1:4" ht="15.75" x14ac:dyDescent="0.25">
      <c r="A22" s="23" t="s">
        <v>25</v>
      </c>
      <c r="B22" s="23"/>
      <c r="C22" s="23"/>
      <c r="D22" s="23"/>
    </row>
    <row r="23" spans="1:4" x14ac:dyDescent="0.25">
      <c r="B23" s="9" t="s">
        <v>15</v>
      </c>
      <c r="C23" s="9" t="s">
        <v>16</v>
      </c>
      <c r="D23" s="9" t="s">
        <v>17</v>
      </c>
    </row>
    <row r="24" spans="1:4" x14ac:dyDescent="0.25">
      <c r="A24" t="s">
        <v>26</v>
      </c>
      <c r="B24" s="5">
        <v>1</v>
      </c>
      <c r="C24" s="2">
        <v>700</v>
      </c>
      <c r="D24" s="2">
        <f>+C24*B24</f>
        <v>700</v>
      </c>
    </row>
    <row r="25" spans="1:4" x14ac:dyDescent="0.25">
      <c r="A25" t="s">
        <v>27</v>
      </c>
      <c r="B25" s="5">
        <v>1</v>
      </c>
      <c r="C25" s="2">
        <v>650</v>
      </c>
      <c r="D25" s="2">
        <f t="shared" ref="D25:D31" si="1">+C25*B25</f>
        <v>650</v>
      </c>
    </row>
    <row r="26" spans="1:4" x14ac:dyDescent="0.25">
      <c r="A26" t="s">
        <v>29</v>
      </c>
      <c r="B26" s="5">
        <v>30</v>
      </c>
      <c r="C26" s="2">
        <v>9</v>
      </c>
      <c r="D26" s="2">
        <f t="shared" si="1"/>
        <v>270</v>
      </c>
    </row>
    <row r="27" spans="1:4" x14ac:dyDescent="0.25">
      <c r="A27" t="s">
        <v>18</v>
      </c>
      <c r="B27" s="5">
        <v>25</v>
      </c>
      <c r="C27" s="2">
        <v>4.75</v>
      </c>
      <c r="D27" s="2">
        <f t="shared" si="1"/>
        <v>118.75</v>
      </c>
    </row>
    <row r="28" spans="1:4" x14ac:dyDescent="0.25">
      <c r="A28" t="s">
        <v>19</v>
      </c>
      <c r="B28" s="5">
        <v>25</v>
      </c>
      <c r="C28" s="2">
        <v>6.3</v>
      </c>
      <c r="D28" s="2">
        <f t="shared" si="1"/>
        <v>157.5</v>
      </c>
    </row>
    <row r="29" spans="1:4" x14ac:dyDescent="0.25">
      <c r="A29" t="s">
        <v>20</v>
      </c>
      <c r="B29" s="5">
        <v>5</v>
      </c>
      <c r="C29" s="2">
        <f>+$G$4</f>
        <v>135.90277777777777</v>
      </c>
      <c r="D29" s="2">
        <f t="shared" si="1"/>
        <v>679.51388888888891</v>
      </c>
    </row>
    <row r="30" spans="1:4" x14ac:dyDescent="0.25">
      <c r="A30" t="s">
        <v>28</v>
      </c>
      <c r="B30" s="5">
        <v>1</v>
      </c>
      <c r="C30" s="2">
        <v>240</v>
      </c>
      <c r="D30" s="2">
        <f t="shared" si="1"/>
        <v>240</v>
      </c>
    </row>
    <row r="31" spans="1:4" x14ac:dyDescent="0.25">
      <c r="A31" t="s">
        <v>21</v>
      </c>
      <c r="B31" s="5">
        <v>4</v>
      </c>
      <c r="C31" s="2">
        <v>15</v>
      </c>
      <c r="D31" s="2">
        <f t="shared" si="1"/>
        <v>60</v>
      </c>
    </row>
    <row r="32" spans="1:4" x14ac:dyDescent="0.25">
      <c r="B32" s="5"/>
      <c r="C32" s="2"/>
      <c r="D32" s="2"/>
    </row>
    <row r="33" spans="1:4" x14ac:dyDescent="0.25">
      <c r="B33" s="5"/>
      <c r="C33" s="2"/>
      <c r="D33" s="10"/>
    </row>
    <row r="34" spans="1:4" x14ac:dyDescent="0.25">
      <c r="B34" s="5"/>
      <c r="C34" s="4" t="s">
        <v>22</v>
      </c>
      <c r="D34" s="4">
        <f>SUM(D24:D33)</f>
        <v>2875.7638888888887</v>
      </c>
    </row>
    <row r="35" spans="1:4" x14ac:dyDescent="0.25">
      <c r="B35" s="5"/>
      <c r="C35" s="4" t="s">
        <v>11</v>
      </c>
      <c r="D35" s="4">
        <v>6000</v>
      </c>
    </row>
    <row r="36" spans="1:4" x14ac:dyDescent="0.25">
      <c r="B36" s="5"/>
      <c r="C36" s="4" t="s">
        <v>23</v>
      </c>
      <c r="D36" s="4">
        <f>+D35-D34</f>
        <v>3124.2361111111113</v>
      </c>
    </row>
    <row r="37" spans="1:4" x14ac:dyDescent="0.25">
      <c r="B37" s="5"/>
      <c r="C37" s="7" t="s">
        <v>24</v>
      </c>
      <c r="D37" s="11">
        <f>+D36/D35</f>
        <v>0.5207060185185185</v>
      </c>
    </row>
    <row r="39" spans="1:4" x14ac:dyDescent="0.25">
      <c r="A39" s="8" t="s">
        <v>34</v>
      </c>
    </row>
    <row r="41" spans="1:4" x14ac:dyDescent="0.25">
      <c r="A41" t="s">
        <v>35</v>
      </c>
      <c r="B41" s="2">
        <v>400000</v>
      </c>
    </row>
    <row r="42" spans="1:4" x14ac:dyDescent="0.25">
      <c r="A42" t="s">
        <v>36</v>
      </c>
      <c r="B42" s="2">
        <v>1957000</v>
      </c>
    </row>
    <row r="43" spans="1:4" x14ac:dyDescent="0.25">
      <c r="A43" t="s">
        <v>37</v>
      </c>
      <c r="B43" s="2">
        <v>300000</v>
      </c>
    </row>
    <row r="44" spans="1:4" x14ac:dyDescent="0.25">
      <c r="A44" t="s">
        <v>9</v>
      </c>
      <c r="B44" s="2">
        <v>400000</v>
      </c>
    </row>
    <row r="46" spans="1:4" x14ac:dyDescent="0.25">
      <c r="A46" s="8" t="s">
        <v>38</v>
      </c>
      <c r="B46" s="12">
        <f>SUM(B41:B45)</f>
        <v>3057000</v>
      </c>
    </row>
    <row r="49" spans="1:14" x14ac:dyDescent="0.25">
      <c r="B49" s="6" t="s">
        <v>42</v>
      </c>
      <c r="C49" s="6" t="s">
        <v>43</v>
      </c>
      <c r="D49" s="6" t="s">
        <v>44</v>
      </c>
      <c r="E49" s="6" t="s">
        <v>45</v>
      </c>
      <c r="F49" s="6" t="s">
        <v>46</v>
      </c>
      <c r="G49" s="6" t="s">
        <v>47</v>
      </c>
      <c r="H49" s="6" t="s">
        <v>48</v>
      </c>
      <c r="I49" s="6" t="s">
        <v>49</v>
      </c>
      <c r="J49" s="6" t="s">
        <v>50</v>
      </c>
      <c r="K49" s="6" t="s">
        <v>51</v>
      </c>
      <c r="L49" s="6" t="s">
        <v>52</v>
      </c>
      <c r="M49" s="6" t="s">
        <v>53</v>
      </c>
      <c r="N49" s="6" t="s">
        <v>54</v>
      </c>
    </row>
    <row r="50" spans="1:14" x14ac:dyDescent="0.25">
      <c r="A50" t="s">
        <v>39</v>
      </c>
      <c r="B50" s="2">
        <f>+B19*$B$16</f>
        <v>5760000</v>
      </c>
      <c r="C50" s="1">
        <f>+$B$50</f>
        <v>5760000</v>
      </c>
      <c r="D50" s="1">
        <f t="shared" ref="D50:M50" si="2">+$B$50</f>
        <v>5760000</v>
      </c>
      <c r="E50" s="1">
        <f t="shared" si="2"/>
        <v>5760000</v>
      </c>
      <c r="F50" s="1">
        <f t="shared" si="2"/>
        <v>5760000</v>
      </c>
      <c r="G50" s="1">
        <f t="shared" si="2"/>
        <v>5760000</v>
      </c>
      <c r="H50" s="1">
        <f t="shared" si="2"/>
        <v>5760000</v>
      </c>
      <c r="I50" s="1">
        <f t="shared" si="2"/>
        <v>5760000</v>
      </c>
      <c r="J50" s="1">
        <f t="shared" si="2"/>
        <v>5760000</v>
      </c>
      <c r="K50" s="1">
        <f t="shared" si="2"/>
        <v>5760000</v>
      </c>
      <c r="L50" s="1">
        <f t="shared" si="2"/>
        <v>5760000</v>
      </c>
      <c r="M50" s="1">
        <f t="shared" si="2"/>
        <v>5760000</v>
      </c>
      <c r="N50" s="1">
        <f>SUM(B50:M50)</f>
        <v>69120000</v>
      </c>
    </row>
    <row r="51" spans="1:14" x14ac:dyDescent="0.25">
      <c r="A51" t="s">
        <v>40</v>
      </c>
      <c r="B51" s="14">
        <f>+B19*$D$34</f>
        <v>2070549.9999999998</v>
      </c>
      <c r="C51" s="15">
        <f>+$B$51</f>
        <v>2070549.9999999998</v>
      </c>
      <c r="D51" s="15">
        <f t="shared" ref="D51:M51" si="3">+$B$51</f>
        <v>2070549.9999999998</v>
      </c>
      <c r="E51" s="15">
        <f t="shared" si="3"/>
        <v>2070549.9999999998</v>
      </c>
      <c r="F51" s="15">
        <f t="shared" si="3"/>
        <v>2070549.9999999998</v>
      </c>
      <c r="G51" s="15">
        <f t="shared" si="3"/>
        <v>2070549.9999999998</v>
      </c>
      <c r="H51" s="15">
        <f t="shared" si="3"/>
        <v>2070549.9999999998</v>
      </c>
      <c r="I51" s="15">
        <f t="shared" si="3"/>
        <v>2070549.9999999998</v>
      </c>
      <c r="J51" s="15">
        <f t="shared" si="3"/>
        <v>2070549.9999999998</v>
      </c>
      <c r="K51" s="15">
        <f t="shared" si="3"/>
        <v>2070549.9999999998</v>
      </c>
      <c r="L51" s="15">
        <f t="shared" si="3"/>
        <v>2070549.9999999998</v>
      </c>
      <c r="M51" s="15">
        <f t="shared" si="3"/>
        <v>2070549.9999999998</v>
      </c>
      <c r="N51" s="15">
        <f>SUM(B51:M51)</f>
        <v>24846599.999999996</v>
      </c>
    </row>
    <row r="52" spans="1:14" x14ac:dyDescent="0.25">
      <c r="B52" s="13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4" x14ac:dyDescent="0.25">
      <c r="A53" s="8" t="s">
        <v>23</v>
      </c>
      <c r="B53" s="4">
        <f>+B50-B51</f>
        <v>3689450</v>
      </c>
      <c r="C53" s="4">
        <f t="shared" ref="C53:N53" si="4">+C50-C51</f>
        <v>3689450</v>
      </c>
      <c r="D53" s="4">
        <f t="shared" si="4"/>
        <v>3689450</v>
      </c>
      <c r="E53" s="4">
        <f t="shared" si="4"/>
        <v>3689450</v>
      </c>
      <c r="F53" s="4">
        <f t="shared" si="4"/>
        <v>3689450</v>
      </c>
      <c r="G53" s="4">
        <f t="shared" si="4"/>
        <v>3689450</v>
      </c>
      <c r="H53" s="4">
        <f t="shared" si="4"/>
        <v>3689450</v>
      </c>
      <c r="I53" s="4">
        <f t="shared" si="4"/>
        <v>3689450</v>
      </c>
      <c r="J53" s="4">
        <f t="shared" si="4"/>
        <v>3689450</v>
      </c>
      <c r="K53" s="4">
        <f t="shared" si="4"/>
        <v>3689450</v>
      </c>
      <c r="L53" s="4">
        <f t="shared" si="4"/>
        <v>3689450</v>
      </c>
      <c r="M53" s="4">
        <f t="shared" si="4"/>
        <v>3689450</v>
      </c>
      <c r="N53" s="4">
        <f t="shared" si="4"/>
        <v>44273400</v>
      </c>
    </row>
    <row r="54" spans="1:14" x14ac:dyDescent="0.25">
      <c r="B54" s="5"/>
    </row>
    <row r="55" spans="1:14" x14ac:dyDescent="0.25">
      <c r="A55" t="s">
        <v>35</v>
      </c>
      <c r="B55" s="2">
        <v>400000</v>
      </c>
      <c r="C55" s="1">
        <f>+$B$55</f>
        <v>400000</v>
      </c>
      <c r="D55" s="1">
        <f t="shared" ref="D55:M55" si="5">+$B$55</f>
        <v>400000</v>
      </c>
      <c r="E55" s="1">
        <f t="shared" si="5"/>
        <v>400000</v>
      </c>
      <c r="F55" s="1">
        <f t="shared" si="5"/>
        <v>400000</v>
      </c>
      <c r="G55" s="1">
        <f t="shared" si="5"/>
        <v>400000</v>
      </c>
      <c r="H55" s="1">
        <f t="shared" si="5"/>
        <v>400000</v>
      </c>
      <c r="I55" s="1">
        <f t="shared" si="5"/>
        <v>400000</v>
      </c>
      <c r="J55" s="1">
        <f t="shared" si="5"/>
        <v>400000</v>
      </c>
      <c r="K55" s="1">
        <f t="shared" si="5"/>
        <v>400000</v>
      </c>
      <c r="L55" s="1">
        <f t="shared" si="5"/>
        <v>400000</v>
      </c>
      <c r="M55" s="1">
        <f t="shared" si="5"/>
        <v>400000</v>
      </c>
      <c r="N55" s="15">
        <f t="shared" ref="N55:N58" si="6">SUM(B55:M55)</f>
        <v>4800000</v>
      </c>
    </row>
    <row r="56" spans="1:14" x14ac:dyDescent="0.25">
      <c r="A56" t="s">
        <v>36</v>
      </c>
      <c r="B56" s="2">
        <v>1957000</v>
      </c>
      <c r="C56" s="1">
        <f>+$B$56</f>
        <v>1957000</v>
      </c>
      <c r="D56" s="1">
        <f t="shared" ref="D56:M56" si="7">+$B$56</f>
        <v>1957000</v>
      </c>
      <c r="E56" s="1">
        <f t="shared" si="7"/>
        <v>1957000</v>
      </c>
      <c r="F56" s="1">
        <f t="shared" si="7"/>
        <v>1957000</v>
      </c>
      <c r="G56" s="1">
        <f t="shared" si="7"/>
        <v>1957000</v>
      </c>
      <c r="H56" s="1">
        <f t="shared" si="7"/>
        <v>1957000</v>
      </c>
      <c r="I56" s="1">
        <f t="shared" si="7"/>
        <v>1957000</v>
      </c>
      <c r="J56" s="1">
        <f t="shared" si="7"/>
        <v>1957000</v>
      </c>
      <c r="K56" s="1">
        <f t="shared" si="7"/>
        <v>1957000</v>
      </c>
      <c r="L56" s="1">
        <f t="shared" si="7"/>
        <v>1957000</v>
      </c>
      <c r="M56" s="1">
        <f t="shared" si="7"/>
        <v>1957000</v>
      </c>
      <c r="N56" s="15">
        <f t="shared" si="6"/>
        <v>23484000</v>
      </c>
    </row>
    <row r="57" spans="1:14" x14ac:dyDescent="0.25">
      <c r="A57" t="s">
        <v>37</v>
      </c>
      <c r="B57" s="2">
        <v>300000</v>
      </c>
      <c r="C57" s="1">
        <f>+$B$57</f>
        <v>300000</v>
      </c>
      <c r="D57" s="1">
        <f t="shared" ref="D57:M57" si="8">+$B$57</f>
        <v>300000</v>
      </c>
      <c r="E57" s="1">
        <f t="shared" si="8"/>
        <v>300000</v>
      </c>
      <c r="F57" s="1">
        <f t="shared" si="8"/>
        <v>300000</v>
      </c>
      <c r="G57" s="1">
        <f t="shared" si="8"/>
        <v>300000</v>
      </c>
      <c r="H57" s="1">
        <f t="shared" si="8"/>
        <v>300000</v>
      </c>
      <c r="I57" s="1">
        <f t="shared" si="8"/>
        <v>300000</v>
      </c>
      <c r="J57" s="1">
        <f t="shared" si="8"/>
        <v>300000</v>
      </c>
      <c r="K57" s="1">
        <f t="shared" si="8"/>
        <v>300000</v>
      </c>
      <c r="L57" s="1">
        <f t="shared" si="8"/>
        <v>300000</v>
      </c>
      <c r="M57" s="1">
        <f t="shared" si="8"/>
        <v>300000</v>
      </c>
      <c r="N57" s="15">
        <f t="shared" si="6"/>
        <v>3600000</v>
      </c>
    </row>
    <row r="58" spans="1:14" x14ac:dyDescent="0.25">
      <c r="A58" t="s">
        <v>9</v>
      </c>
      <c r="B58" s="2">
        <v>400000</v>
      </c>
      <c r="C58" s="1">
        <f>+$B$58</f>
        <v>400000</v>
      </c>
      <c r="D58" s="1">
        <f t="shared" ref="D58:M58" si="9">+$B$58</f>
        <v>400000</v>
      </c>
      <c r="E58" s="1">
        <f t="shared" si="9"/>
        <v>400000</v>
      </c>
      <c r="F58" s="1">
        <f t="shared" si="9"/>
        <v>400000</v>
      </c>
      <c r="G58" s="1">
        <f t="shared" si="9"/>
        <v>400000</v>
      </c>
      <c r="H58" s="1">
        <f t="shared" si="9"/>
        <v>400000</v>
      </c>
      <c r="I58" s="1">
        <f t="shared" si="9"/>
        <v>400000</v>
      </c>
      <c r="J58" s="1">
        <f t="shared" si="9"/>
        <v>400000</v>
      </c>
      <c r="K58" s="1">
        <f t="shared" si="9"/>
        <v>400000</v>
      </c>
      <c r="L58" s="1">
        <f t="shared" si="9"/>
        <v>400000</v>
      </c>
      <c r="M58" s="1">
        <f t="shared" si="9"/>
        <v>400000</v>
      </c>
      <c r="N58" s="15">
        <f t="shared" si="6"/>
        <v>4800000</v>
      </c>
    </row>
    <row r="59" spans="1:14" x14ac:dyDescent="0.25">
      <c r="B59" s="13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8" t="s">
        <v>41</v>
      </c>
      <c r="B60" s="17">
        <f>+B53-B55-B56-B57-B58</f>
        <v>632450</v>
      </c>
      <c r="C60" s="17">
        <f t="shared" ref="C60:N60" si="10">+C53-C55-C56-C57-C58</f>
        <v>632450</v>
      </c>
      <c r="D60" s="17">
        <f t="shared" si="10"/>
        <v>632450</v>
      </c>
      <c r="E60" s="17">
        <f t="shared" si="10"/>
        <v>632450</v>
      </c>
      <c r="F60" s="17">
        <f t="shared" si="10"/>
        <v>632450</v>
      </c>
      <c r="G60" s="4">
        <f t="shared" si="10"/>
        <v>632450</v>
      </c>
      <c r="H60" s="4">
        <f t="shared" si="10"/>
        <v>632450</v>
      </c>
      <c r="I60" s="4">
        <f t="shared" si="10"/>
        <v>632450</v>
      </c>
      <c r="J60" s="4">
        <f t="shared" si="10"/>
        <v>632450</v>
      </c>
      <c r="K60" s="4">
        <f t="shared" si="10"/>
        <v>632450</v>
      </c>
      <c r="L60" s="4">
        <f t="shared" si="10"/>
        <v>632450</v>
      </c>
      <c r="M60" s="4">
        <f t="shared" si="10"/>
        <v>632450</v>
      </c>
      <c r="N60" s="4">
        <f t="shared" si="10"/>
        <v>7589400</v>
      </c>
    </row>
    <row r="64" spans="1:14" x14ac:dyDescent="0.25">
      <c r="A64" t="s">
        <v>55</v>
      </c>
      <c r="B64" s="19">
        <f>+D13</f>
        <v>3047500</v>
      </c>
    </row>
    <row r="65" spans="1:2" x14ac:dyDescent="0.25">
      <c r="B65" s="1">
        <f>+N60</f>
        <v>7589400</v>
      </c>
    </row>
    <row r="67" spans="1:2" x14ac:dyDescent="0.25">
      <c r="A67" t="s">
        <v>57</v>
      </c>
      <c r="B67" s="18">
        <f>+B64/B65</f>
        <v>0.40154689435264973</v>
      </c>
    </row>
    <row r="68" spans="1:2" x14ac:dyDescent="0.25">
      <c r="A68" s="20" t="s">
        <v>56</v>
      </c>
      <c r="B68" s="20">
        <f>+B67*12</f>
        <v>4.818562732231797</v>
      </c>
    </row>
  </sheetData>
  <mergeCells count="3">
    <mergeCell ref="A13:C13"/>
    <mergeCell ref="A1:D1"/>
    <mergeCell ref="A22:D22"/>
  </mergeCells>
  <pageMargins left="0.7" right="0.7" top="0.75" bottom="0.75" header="0.3" footer="0.3"/>
  <pageSetup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2024-08-23T14:57:03Z</dcterms:created>
  <dcterms:modified xsi:type="dcterms:W3CDTF">2024-12-09T20:28:56Z</dcterms:modified>
</cp:coreProperties>
</file>