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\Dropbox\Dispocol\2014-23\Personal\Consultorías\Raquintetips\Formatos\"/>
    </mc:Choice>
  </mc:AlternateContent>
  <xr:revisionPtr revIDLastSave="0" documentId="13_ncr:1_{75BC2337-F2A6-46EC-BDEE-8755F641BF1A}" xr6:coauthVersionLast="36" xr6:coauthVersionMax="36" xr10:uidLastSave="{00000000-0000-0000-0000-000000000000}"/>
  <bookViews>
    <workbookView xWindow="0" yWindow="0" windowWidth="19200" windowHeight="7050" firstSheet="2" activeTab="2" xr2:uid="{00000000-000D-0000-FFFF-FFFF00000000}"/>
  </bookViews>
  <sheets>
    <sheet name="China " sheetId="1" state="hidden" r:id="rId1"/>
    <sheet name="Chile " sheetId="4" state="hidden" r:id="rId2"/>
    <sheet name="Opción 1" sheetId="8" r:id="rId3"/>
  </sheets>
  <calcPr calcId="191029" concurrentCalc="0"/>
</workbook>
</file>

<file path=xl/calcChain.xml><?xml version="1.0" encoding="utf-8"?>
<calcChain xmlns="http://schemas.openxmlformats.org/spreadsheetml/2006/main">
  <c r="X60" i="8" l="1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C61" i="8"/>
  <c r="D61" i="8"/>
  <c r="E61" i="8"/>
  <c r="F61" i="8"/>
  <c r="G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W61" i="8"/>
  <c r="X61" i="8"/>
  <c r="X62" i="8"/>
  <c r="Y65" i="8"/>
  <c r="B48" i="8"/>
  <c r="C48" i="8"/>
  <c r="C46" i="8"/>
  <c r="K30" i="8"/>
  <c r="F30" i="8"/>
  <c r="K32" i="8"/>
  <c r="F32" i="8"/>
  <c r="K33" i="8"/>
  <c r="F33" i="8"/>
  <c r="K34" i="8"/>
  <c r="F34" i="8"/>
  <c r="K35" i="8"/>
  <c r="F35" i="8"/>
  <c r="K36" i="8"/>
  <c r="F36" i="8"/>
  <c r="K37" i="8"/>
  <c r="F37" i="8"/>
  <c r="K38" i="8"/>
  <c r="F38" i="8"/>
  <c r="K39" i="8"/>
  <c r="F39" i="8"/>
  <c r="K40" i="8"/>
  <c r="F40" i="8"/>
  <c r="F42" i="8"/>
  <c r="B47" i="8"/>
  <c r="B49" i="8"/>
  <c r="C49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W55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D57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D59" i="8"/>
  <c r="E59" i="8"/>
  <c r="F59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C59" i="8"/>
  <c r="C58" i="8"/>
  <c r="C57" i="8"/>
  <c r="C56" i="8"/>
  <c r="C55" i="8"/>
  <c r="X56" i="8"/>
  <c r="X57" i="8"/>
  <c r="X58" i="8"/>
  <c r="X59" i="8"/>
  <c r="X55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B51" i="8"/>
  <c r="E23" i="8"/>
  <c r="F23" i="8"/>
  <c r="B46" i="8"/>
  <c r="K31" i="8"/>
  <c r="F31" i="8"/>
  <c r="E49" i="8"/>
  <c r="C47" i="8"/>
  <c r="K42" i="8"/>
  <c r="L42" i="8"/>
  <c r="E42" i="8"/>
  <c r="C30" i="8"/>
  <c r="D30" i="8"/>
  <c r="C31" i="8"/>
  <c r="D31" i="8"/>
  <c r="C32" i="8"/>
  <c r="D32" i="8"/>
  <c r="C33" i="8"/>
  <c r="D33" i="8"/>
  <c r="C34" i="8"/>
  <c r="D34" i="8"/>
  <c r="C35" i="8"/>
  <c r="D35" i="8"/>
  <c r="C36" i="8"/>
  <c r="D36" i="8"/>
  <c r="C37" i="8"/>
  <c r="D37" i="8"/>
  <c r="C38" i="8"/>
  <c r="D38" i="8"/>
  <c r="C39" i="8"/>
  <c r="D39" i="8"/>
  <c r="D42" i="8"/>
  <c r="C42" i="8"/>
  <c r="B42" i="8"/>
  <c r="L40" i="8"/>
  <c r="L39" i="8"/>
  <c r="L38" i="8"/>
  <c r="L37" i="8"/>
  <c r="L36" i="8"/>
  <c r="L35" i="8"/>
  <c r="L34" i="8"/>
  <c r="L33" i="8"/>
  <c r="L32" i="8"/>
  <c r="L31" i="8"/>
  <c r="L30" i="8"/>
  <c r="V26" i="8"/>
  <c r="W26" i="8"/>
  <c r="F26" i="8"/>
  <c r="C26" i="8"/>
  <c r="D26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D8" i="4"/>
  <c r="K27" i="1"/>
  <c r="C27" i="1"/>
  <c r="D27" i="1"/>
  <c r="K28" i="1"/>
  <c r="L28" i="1"/>
  <c r="K29" i="1"/>
  <c r="C29" i="1"/>
  <c r="K30" i="1"/>
  <c r="C30" i="1"/>
  <c r="K31" i="1"/>
  <c r="L31" i="1"/>
  <c r="K32" i="1"/>
  <c r="C32" i="1"/>
  <c r="K33" i="1"/>
  <c r="C33" i="1"/>
  <c r="K34" i="1"/>
  <c r="C34" i="1"/>
  <c r="I35" i="1"/>
  <c r="B62" i="1"/>
  <c r="B63" i="1"/>
  <c r="L33" i="1"/>
  <c r="C19" i="1"/>
  <c r="F7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1" i="1"/>
  <c r="X50" i="1"/>
  <c r="E9" i="1"/>
  <c r="F9" i="1"/>
  <c r="E11" i="1"/>
  <c r="F11" i="1"/>
  <c r="B20" i="1"/>
  <c r="C20" i="1"/>
  <c r="R37" i="4"/>
  <c r="R38" i="4"/>
  <c r="R39" i="4"/>
  <c r="R40" i="4"/>
  <c r="E13" i="4"/>
  <c r="F13" i="4"/>
  <c r="E14" i="4"/>
  <c r="F14" i="4"/>
  <c r="E12" i="4"/>
  <c r="F12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D19" i="4"/>
  <c r="D20" i="4"/>
  <c r="D21" i="4"/>
  <c r="C22" i="4"/>
  <c r="E6" i="4"/>
  <c r="E7" i="4"/>
  <c r="E5" i="4"/>
  <c r="D12" i="4"/>
  <c r="D13" i="4"/>
  <c r="D14" i="4"/>
  <c r="C15" i="4"/>
  <c r="B15" i="4"/>
  <c r="F10" i="1"/>
  <c r="B35" i="1"/>
  <c r="C16" i="1"/>
  <c r="C17" i="1"/>
  <c r="C18" i="1"/>
  <c r="C21" i="1"/>
  <c r="F8" i="1"/>
  <c r="F6" i="1"/>
  <c r="F5" i="1"/>
  <c r="C31" i="1"/>
  <c r="D31" i="1"/>
  <c r="X52" i="1"/>
  <c r="B42" i="1"/>
  <c r="E31" i="1"/>
  <c r="F31" i="1"/>
  <c r="D15" i="4"/>
  <c r="R41" i="4"/>
  <c r="B31" i="4"/>
  <c r="L27" i="1"/>
  <c r="B22" i="1"/>
  <c r="B40" i="1"/>
  <c r="E33" i="1"/>
  <c r="F33" i="1"/>
  <c r="D33" i="1"/>
  <c r="E29" i="1"/>
  <c r="F29" i="1"/>
  <c r="D29" i="1"/>
  <c r="E15" i="4"/>
  <c r="F15" i="4"/>
  <c r="B29" i="4"/>
  <c r="L34" i="1"/>
  <c r="L30" i="1"/>
  <c r="E12" i="1"/>
  <c r="F12" i="1"/>
  <c r="B39" i="1"/>
  <c r="E8" i="4"/>
  <c r="B28" i="4"/>
  <c r="D22" i="4"/>
  <c r="B30" i="4"/>
  <c r="L29" i="1"/>
  <c r="E32" i="1"/>
  <c r="F32" i="1"/>
  <c r="D32" i="1"/>
  <c r="D23" i="4"/>
  <c r="E30" i="1"/>
  <c r="F30" i="1"/>
  <c r="D30" i="1"/>
  <c r="C22" i="1"/>
  <c r="D34" i="1"/>
  <c r="E34" i="1"/>
  <c r="F34" i="1"/>
  <c r="L32" i="1"/>
  <c r="C28" i="1"/>
  <c r="E27" i="1"/>
  <c r="K35" i="1"/>
  <c r="L35" i="1"/>
  <c r="B32" i="4"/>
  <c r="F27" i="1"/>
  <c r="D28" i="1"/>
  <c r="D35" i="1"/>
  <c r="E28" i="1"/>
  <c r="F28" i="1"/>
  <c r="C35" i="1"/>
  <c r="E35" i="1"/>
  <c r="F35" i="1"/>
  <c r="B41" i="1"/>
  <c r="B44" i="1"/>
  <c r="C44" i="1"/>
</calcChain>
</file>

<file path=xl/sharedStrings.xml><?xml version="1.0" encoding="utf-8"?>
<sst xmlns="http://schemas.openxmlformats.org/spreadsheetml/2006/main" count="290" uniqueCount="144">
  <si>
    <t xml:space="preserve">Viaje China </t>
  </si>
  <si>
    <t xml:space="preserve">Trayecto </t>
  </si>
  <si>
    <t xml:space="preserve">Bogota - Shanghai - Bogota </t>
  </si>
  <si>
    <t xml:space="preserve">Pasto - Bogota  - Pasto </t>
  </si>
  <si>
    <t>Ida</t>
  </si>
  <si>
    <t>Regreso</t>
  </si>
  <si>
    <t xml:space="preserve">Shanghai - Tokyo - Shanghai </t>
  </si>
  <si>
    <t>Valor TOTAL</t>
  </si>
  <si>
    <t>Valor/Persona</t>
  </si>
  <si>
    <t xml:space="preserve">Total </t>
  </si>
  <si>
    <t>TIQUETES</t>
  </si>
  <si>
    <t>VISAS</t>
  </si>
  <si>
    <t>Canada</t>
  </si>
  <si>
    <t xml:space="preserve">China </t>
  </si>
  <si>
    <t xml:space="preserve">Japón </t>
  </si>
  <si>
    <t xml:space="preserve">Valor Total </t>
  </si>
  <si>
    <t>Trámites</t>
  </si>
  <si>
    <t xml:space="preserve">Valor/Persona </t>
  </si>
  <si>
    <t>HOTELES</t>
  </si>
  <si>
    <t xml:space="preserve">Ciudad </t>
  </si>
  <si>
    <t xml:space="preserve"># Noches </t>
  </si>
  <si>
    <t xml:space="preserve">Shanghai </t>
  </si>
  <si>
    <t xml:space="preserve">Toronto </t>
  </si>
  <si>
    <t>Shanghai</t>
  </si>
  <si>
    <t>Tokio</t>
  </si>
  <si>
    <t xml:space="preserve">Guanghzou </t>
  </si>
  <si>
    <t>Tokyo</t>
  </si>
  <si>
    <t>Guanghzou</t>
  </si>
  <si>
    <t>Nombre Hotel</t>
  </si>
  <si>
    <t>L´otel</t>
  </si>
  <si>
    <t>Cód Reserva</t>
  </si>
  <si>
    <t xml:space="preserve">Valor Noche Total </t>
  </si>
  <si>
    <t>Valor Noche/Persona</t>
  </si>
  <si>
    <t>Tiquetes Bogota</t>
  </si>
  <si>
    <t>CONSOLIDADO</t>
  </si>
  <si>
    <t>Tiquetes</t>
  </si>
  <si>
    <t>Visas</t>
  </si>
  <si>
    <t xml:space="preserve">TOTAL </t>
  </si>
  <si>
    <t>Art Hotels Omori</t>
  </si>
  <si>
    <t>Shenzhen</t>
  </si>
  <si>
    <t>Hotel Elan</t>
  </si>
  <si>
    <t>Fietser International Residence</t>
  </si>
  <si>
    <t>Hoteles  (Con desayudos)</t>
  </si>
  <si>
    <t xml:space="preserve">Shanghai - Shenzen </t>
  </si>
  <si>
    <t>Shenzen - Guanhzou</t>
  </si>
  <si>
    <t xml:space="preserve">Guanghzou - Shanghai </t>
  </si>
  <si>
    <t>Viaje Chile</t>
  </si>
  <si>
    <t xml:space="preserve">Santiago de chile - Temuco </t>
  </si>
  <si>
    <t>Cali - Santiago de Chile - Cali</t>
  </si>
  <si>
    <t>Santiago de chile - Rancagua</t>
  </si>
  <si>
    <t>Santiago</t>
  </si>
  <si>
    <t>Temuco</t>
  </si>
  <si>
    <t xml:space="preserve">Santiago </t>
  </si>
  <si>
    <t>Desayuno</t>
  </si>
  <si>
    <t>Almuerzo</t>
  </si>
  <si>
    <t>Cena</t>
  </si>
  <si>
    <t>Transporte</t>
  </si>
  <si>
    <t>TOTAL</t>
  </si>
  <si>
    <t>BOLETAS</t>
  </si>
  <si>
    <t>Colombia - Venezuela</t>
  </si>
  <si>
    <t xml:space="preserve">Fecha </t>
  </si>
  <si>
    <t>Brasil - Colombia</t>
  </si>
  <si>
    <t xml:space="preserve">Colombia - Peru </t>
  </si>
  <si>
    <t>Ciudad</t>
  </si>
  <si>
    <t>Rancagua</t>
  </si>
  <si>
    <t>Valor TOTAL en Pesos</t>
  </si>
  <si>
    <t>Boletas (3 Partidos)</t>
  </si>
  <si>
    <t xml:space="preserve">Alimentación </t>
  </si>
  <si>
    <t>Tipo de Gasto</t>
  </si>
  <si>
    <t xml:space="preserve">Fechas </t>
  </si>
  <si>
    <t>Total</t>
  </si>
  <si>
    <t>Downtown Santiago Suites</t>
  </si>
  <si>
    <t>M2Suites</t>
  </si>
  <si>
    <t>Arrayán Bed &amp; Breakfast</t>
  </si>
  <si>
    <t xml:space="preserve">TOTAL /Persona </t>
  </si>
  <si>
    <t xml:space="preserve">Hoteles </t>
  </si>
  <si>
    <t>Aerolínea</t>
  </si>
  <si>
    <t>Avianca</t>
  </si>
  <si>
    <t>Air Canada</t>
  </si>
  <si>
    <t>Air China</t>
  </si>
  <si>
    <t>China Eastern Airlines</t>
  </si>
  <si>
    <t xml:space="preserve">Train </t>
  </si>
  <si>
    <t xml:space="preserve">Shanghai Airlines </t>
  </si>
  <si>
    <t xml:space="preserve">Cena </t>
  </si>
  <si>
    <t>1. Ortopedia</t>
  </si>
  <si>
    <t>2. Mascaras</t>
  </si>
  <si>
    <t>3. Preservativos</t>
  </si>
  <si>
    <t>4. Jeringas</t>
  </si>
  <si>
    <t>Bangkok</t>
  </si>
  <si>
    <t>Shanghai - Bangkok - Shanghai</t>
  </si>
  <si>
    <t xml:space="preserve">Lebua at State Tower </t>
  </si>
  <si>
    <t>Tailandia</t>
  </si>
  <si>
    <t>Cargo Total (4 personas)</t>
  </si>
  <si>
    <t>Cargos adicionales</t>
  </si>
  <si>
    <t>Total con IMP</t>
  </si>
  <si>
    <t>Precio/Persona</t>
  </si>
  <si>
    <t>Bogota</t>
  </si>
  <si>
    <t xml:space="preserve">
Hotel Estelar Windsor House – All Suites</t>
  </si>
  <si>
    <t>Deuda Mena</t>
  </si>
  <si>
    <t>Tiquetes Pasto - Bogota (visa Canada)</t>
  </si>
  <si>
    <t>Compra tiquetes Bankock</t>
  </si>
  <si>
    <t xml:space="preserve">Pago Trámite  Visas </t>
  </si>
  <si>
    <t>Hotel Santa Bárbara Real</t>
  </si>
  <si>
    <t>Trámite adicional VISAS</t>
  </si>
  <si>
    <t xml:space="preserve">Anticipos </t>
  </si>
  <si>
    <t>Vuelta</t>
  </si>
  <si>
    <t>Fecha de Viaje</t>
  </si>
  <si>
    <t># personas</t>
  </si>
  <si>
    <t>Valor Total Sin Iva</t>
  </si>
  <si>
    <t xml:space="preserve">Tasa </t>
  </si>
  <si>
    <t>No incluye desayuno</t>
  </si>
  <si>
    <t>Green Court Serviced Apartment-People’s Square</t>
  </si>
  <si>
    <t xml:space="preserve"> 1479.720.265</t>
  </si>
  <si>
    <t>del 19 al 23 de octubre</t>
  </si>
  <si>
    <t>Tours</t>
  </si>
  <si>
    <t>Pesos</t>
  </si>
  <si>
    <t>Dólares</t>
  </si>
  <si>
    <t>GRAN TOTAL</t>
  </si>
  <si>
    <t>Cargo Total (2 personas)</t>
  </si>
  <si>
    <t>Madrid</t>
  </si>
  <si>
    <t>Barcelona</t>
  </si>
  <si>
    <t>Marrakech</t>
  </si>
  <si>
    <t>Paris</t>
  </si>
  <si>
    <t>Bruselas</t>
  </si>
  <si>
    <t>Londres</t>
  </si>
  <si>
    <t>Florencia</t>
  </si>
  <si>
    <t>Cinque Terre</t>
  </si>
  <si>
    <t>Roma</t>
  </si>
  <si>
    <t xml:space="preserve">Tiquete Cali Madrid </t>
  </si>
  <si>
    <t>Madrid - Barcelona</t>
  </si>
  <si>
    <t>Barcelona - Marrackech</t>
  </si>
  <si>
    <t xml:space="preserve">Marrackech - Paris </t>
  </si>
  <si>
    <t>Paris - Bruselas</t>
  </si>
  <si>
    <t xml:space="preserve">Bruselas - Londres </t>
  </si>
  <si>
    <t>Londres - Florencia</t>
  </si>
  <si>
    <t>Florencia - Cinqueterre</t>
  </si>
  <si>
    <t>Cinque Terre - Roma</t>
  </si>
  <si>
    <t>Roma - Madrid</t>
  </si>
  <si>
    <t>Nombre viaje</t>
  </si>
  <si>
    <t>Souvenirs</t>
  </si>
  <si>
    <t>Trenes</t>
  </si>
  <si>
    <t>Fecha</t>
  </si>
  <si>
    <t>Nombre ciudad</t>
  </si>
  <si>
    <t>Imprevistos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</si>
</sst>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[$$-240A]\ #,##0"/>
    <numFmt numFmtId="166" formatCode="_-* #,##0\ _€_-;\-* #,##0\ _€_-;_-* &quot;-&quot;??\ _€_-;_-@_-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1" fillId="0" borderId="0" xfId="0" applyFont="1"/>
    <xf numFmtId="165" fontId="1" fillId="0" borderId="0" xfId="0" applyNumberFormat="1" applyFont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0" fontId="0" fillId="0" borderId="0" xfId="0" applyFont="1"/>
    <xf numFmtId="15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 wrapText="1"/>
    </xf>
    <xf numFmtId="165" fontId="0" fillId="0" borderId="0" xfId="0" applyNumberForma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1" applyNumberFormat="1" applyFont="1" applyAlignment="1"/>
    <xf numFmtId="165" fontId="0" fillId="0" borderId="0" xfId="0" applyNumberFormat="1"/>
    <xf numFmtId="0" fontId="0" fillId="0" borderId="0" xfId="0" applyAlignment="1">
      <alignment horizontal="right"/>
    </xf>
    <xf numFmtId="0" fontId="0" fillId="0" borderId="2" xfId="0" applyBorder="1"/>
    <xf numFmtId="165" fontId="0" fillId="0" borderId="2" xfId="0" applyNumberForma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2" borderId="0" xfId="0" applyFont="1" applyFill="1" applyAlignment="1">
      <alignment horizontal="right"/>
    </xf>
    <xf numFmtId="165" fontId="6" fillId="0" borderId="0" xfId="0" applyNumberFormat="1" applyFont="1" applyAlignment="1">
      <alignment horizontal="center"/>
    </xf>
    <xf numFmtId="165" fontId="5" fillId="2" borderId="0" xfId="0" applyNumberFormat="1" applyFont="1" applyFill="1" applyAlignment="1">
      <alignment horizontal="center"/>
    </xf>
    <xf numFmtId="15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9" fontId="0" fillId="0" borderId="0" xfId="0" applyNumberFormat="1" applyAlignment="1">
      <alignment horizontal="center"/>
    </xf>
    <xf numFmtId="165" fontId="1" fillId="0" borderId="3" xfId="0" applyNumberFormat="1" applyFont="1" applyBorder="1" applyAlignment="1">
      <alignment horizontal="center" wrapText="1"/>
    </xf>
    <xf numFmtId="165" fontId="0" fillId="0" borderId="4" xfId="0" applyNumberForma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Fill="1"/>
    <xf numFmtId="165" fontId="1" fillId="0" borderId="0" xfId="0" applyNumberFormat="1" applyFont="1" applyAlignment="1">
      <alignment horizontal="left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0" fontId="0" fillId="0" borderId="8" xfId="0" applyBorder="1"/>
    <xf numFmtId="165" fontId="0" fillId="0" borderId="11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1" fillId="0" borderId="13" xfId="0" applyFont="1" applyBorder="1"/>
    <xf numFmtId="165" fontId="1" fillId="0" borderId="12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167" fontId="0" fillId="0" borderId="2" xfId="0" applyNumberForma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0" fillId="2" borderId="0" xfId="0" applyFill="1"/>
    <xf numFmtId="0" fontId="0" fillId="2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9" fontId="0" fillId="2" borderId="0" xfId="0" applyNumberFormat="1" applyFill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0" xfId="2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15" fontId="0" fillId="3" borderId="0" xfId="0" applyNumberFormat="1" applyFont="1" applyFill="1" applyAlignment="1">
      <alignment horizontal="center"/>
    </xf>
    <xf numFmtId="0" fontId="0" fillId="3" borderId="0" xfId="0" applyFont="1" applyFill="1"/>
    <xf numFmtId="166" fontId="5" fillId="3" borderId="0" xfId="1" applyNumberFormat="1" applyFont="1" applyFill="1" applyAlignment="1">
      <alignment horizontal="center"/>
    </xf>
    <xf numFmtId="9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3" borderId="8" xfId="0" applyFill="1" applyBorder="1" applyAlignment="1">
      <alignment horizontal="center"/>
    </xf>
    <xf numFmtId="15" fontId="0" fillId="3" borderId="0" xfId="0" applyNumberFormat="1" applyFill="1" applyAlignment="1">
      <alignment horizontal="center"/>
    </xf>
    <xf numFmtId="0" fontId="5" fillId="3" borderId="0" xfId="0" applyFont="1" applyFill="1" applyAlignment="1">
      <alignment horizontal="center"/>
    </xf>
    <xf numFmtId="165" fontId="5" fillId="3" borderId="0" xfId="0" applyNumberFormat="1" applyFont="1" applyFill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4"/>
  <sheetViews>
    <sheetView showGridLines="0" zoomScale="90" zoomScaleNormal="90" workbookViewId="0">
      <pane ySplit="4" topLeftCell="A47" activePane="bottomLeft" state="frozenSplit"/>
      <selection pane="bottomLeft" activeCell="D64" sqref="D64"/>
    </sheetView>
  </sheetViews>
  <sheetFormatPr baseColWidth="10" defaultRowHeight="15" x14ac:dyDescent="0.25"/>
  <cols>
    <col min="1" max="1" width="34.7109375" customWidth="1"/>
    <col min="2" max="2" width="21.140625" style="1" customWidth="1"/>
    <col min="3" max="3" width="13" style="1" bestFit="1" customWidth="1"/>
    <col min="4" max="4" width="14.85546875" style="2" customWidth="1"/>
    <col min="5" max="5" width="13.5703125" style="2" customWidth="1"/>
    <col min="6" max="6" width="13.42578125" customWidth="1"/>
    <col min="7" max="7" width="20.28515625" style="1" customWidth="1"/>
    <col min="8" max="28" width="11.42578125" style="1"/>
  </cols>
  <sheetData>
    <row r="1" spans="1:29" ht="23.25" x14ac:dyDescent="0.35">
      <c r="A1" s="9" t="s">
        <v>0</v>
      </c>
    </row>
    <row r="3" spans="1:29" x14ac:dyDescent="0.25">
      <c r="A3" s="4" t="s">
        <v>10</v>
      </c>
    </row>
    <row r="4" spans="1:29" ht="30" x14ac:dyDescent="0.25">
      <c r="A4" s="10" t="s">
        <v>1</v>
      </c>
      <c r="B4" s="10" t="s">
        <v>76</v>
      </c>
      <c r="C4" s="11" t="s">
        <v>4</v>
      </c>
      <c r="D4" s="11" t="s">
        <v>5</v>
      </c>
      <c r="E4" s="12" t="s">
        <v>7</v>
      </c>
      <c r="F4" s="12" t="s">
        <v>8</v>
      </c>
      <c r="AC4" s="1"/>
    </row>
    <row r="5" spans="1:29" ht="17.25" customHeight="1" x14ac:dyDescent="0.25">
      <c r="A5" t="s">
        <v>3</v>
      </c>
      <c r="B5" t="s">
        <v>77</v>
      </c>
      <c r="C5" s="34">
        <v>42105</v>
      </c>
      <c r="D5" s="34">
        <v>42129</v>
      </c>
      <c r="E5" s="35">
        <v>1115880</v>
      </c>
      <c r="F5" s="35">
        <f>+E5/3</f>
        <v>371960</v>
      </c>
      <c r="G5"/>
      <c r="AC5" s="1"/>
    </row>
    <row r="6" spans="1:29" x14ac:dyDescent="0.25">
      <c r="A6" t="s">
        <v>2</v>
      </c>
      <c r="B6" t="s">
        <v>78</v>
      </c>
      <c r="C6" s="34">
        <v>42106</v>
      </c>
      <c r="D6" s="34">
        <v>42128</v>
      </c>
      <c r="E6" s="35">
        <v>9906450</v>
      </c>
      <c r="F6" s="35">
        <f>+E6/3</f>
        <v>3302150</v>
      </c>
      <c r="G6"/>
      <c r="AC6" s="1"/>
    </row>
    <row r="7" spans="1:29" x14ac:dyDescent="0.25">
      <c r="A7" t="s">
        <v>89</v>
      </c>
      <c r="B7" t="s">
        <v>80</v>
      </c>
      <c r="C7" s="34">
        <v>42110</v>
      </c>
      <c r="D7" s="34">
        <v>42113</v>
      </c>
      <c r="E7" s="35">
        <v>3452100</v>
      </c>
      <c r="F7" s="35">
        <f>+E7/3</f>
        <v>1150700</v>
      </c>
      <c r="G7"/>
      <c r="AC7" s="1"/>
    </row>
    <row r="8" spans="1:29" x14ac:dyDescent="0.25">
      <c r="A8" t="s">
        <v>6</v>
      </c>
      <c r="B8" t="s">
        <v>79</v>
      </c>
      <c r="C8" s="34">
        <v>42117</v>
      </c>
      <c r="D8" s="34">
        <v>42121</v>
      </c>
      <c r="E8" s="35">
        <v>3184239.24</v>
      </c>
      <c r="F8" s="35">
        <f t="shared" ref="F8:F11" si="0">+E8/3</f>
        <v>1061413.08</v>
      </c>
      <c r="G8"/>
      <c r="AC8" s="1"/>
    </row>
    <row r="9" spans="1:29" x14ac:dyDescent="0.25">
      <c r="A9" t="s">
        <v>43</v>
      </c>
      <c r="B9" t="s">
        <v>80</v>
      </c>
      <c r="C9" s="34">
        <v>42121</v>
      </c>
      <c r="D9" s="34"/>
      <c r="E9" s="35">
        <f>325*2365</f>
        <v>768625</v>
      </c>
      <c r="F9" s="35">
        <f t="shared" si="0"/>
        <v>256208.33333333334</v>
      </c>
      <c r="G9"/>
      <c r="AC9" s="1"/>
    </row>
    <row r="10" spans="1:29" x14ac:dyDescent="0.25">
      <c r="A10" t="s">
        <v>44</v>
      </c>
      <c r="B10" t="s">
        <v>81</v>
      </c>
      <c r="C10" s="3">
        <v>42123</v>
      </c>
      <c r="D10" s="3"/>
      <c r="E10" s="2">
        <v>250000</v>
      </c>
      <c r="F10" s="2">
        <f>+E10/3</f>
        <v>83333.333333333328</v>
      </c>
      <c r="G10"/>
      <c r="AC10" s="1"/>
    </row>
    <row r="11" spans="1:29" ht="15.75" thickBot="1" x14ac:dyDescent="0.3">
      <c r="A11" t="s">
        <v>45</v>
      </c>
      <c r="B11" t="s">
        <v>82</v>
      </c>
      <c r="C11" s="3">
        <v>42127</v>
      </c>
      <c r="D11" s="3"/>
      <c r="E11" s="6">
        <f>685*2364</f>
        <v>1619340</v>
      </c>
      <c r="F11" s="6">
        <f t="shared" si="0"/>
        <v>539780</v>
      </c>
      <c r="G11"/>
      <c r="AC11" s="1"/>
    </row>
    <row r="12" spans="1:29" ht="15.75" x14ac:dyDescent="0.25">
      <c r="A12" s="84" t="s">
        <v>9</v>
      </c>
      <c r="B12" s="84"/>
      <c r="C12" s="84"/>
      <c r="E12" s="5">
        <f>SUM(E5:E11)</f>
        <v>20296634.240000002</v>
      </c>
      <c r="F12" s="5">
        <f>+E12/3</f>
        <v>6765544.7466666671</v>
      </c>
    </row>
    <row r="13" spans="1:29" x14ac:dyDescent="0.25">
      <c r="C13" s="3"/>
    </row>
    <row r="14" spans="1:29" x14ac:dyDescent="0.25">
      <c r="A14" s="4" t="s">
        <v>11</v>
      </c>
      <c r="C14" s="3"/>
      <c r="F14" s="2"/>
    </row>
    <row r="15" spans="1:29" x14ac:dyDescent="0.25">
      <c r="A15" s="13"/>
      <c r="B15" s="12" t="s">
        <v>17</v>
      </c>
      <c r="C15" s="14" t="s">
        <v>15</v>
      </c>
      <c r="F15" s="2"/>
    </row>
    <row r="16" spans="1:29" x14ac:dyDescent="0.25">
      <c r="A16" t="s">
        <v>12</v>
      </c>
      <c r="B16" s="2">
        <v>0</v>
      </c>
      <c r="C16" s="2">
        <f t="shared" ref="C16:C21" si="1">+B16*3</f>
        <v>0</v>
      </c>
      <c r="F16" s="2"/>
      <c r="H16" s="2"/>
      <c r="L16" s="2"/>
    </row>
    <row r="17" spans="1:12" x14ac:dyDescent="0.25">
      <c r="A17" t="s">
        <v>13</v>
      </c>
      <c r="B17" s="2">
        <v>410000</v>
      </c>
      <c r="C17" s="2">
        <f t="shared" si="1"/>
        <v>1230000</v>
      </c>
      <c r="F17" s="2"/>
    </row>
    <row r="18" spans="1:12" x14ac:dyDescent="0.25">
      <c r="A18" t="s">
        <v>14</v>
      </c>
      <c r="B18" s="2">
        <v>57500</v>
      </c>
      <c r="C18" s="2">
        <f t="shared" si="1"/>
        <v>172500</v>
      </c>
      <c r="F18" s="2"/>
    </row>
    <row r="19" spans="1:12" x14ac:dyDescent="0.25">
      <c r="A19" t="s">
        <v>91</v>
      </c>
      <c r="B19" s="2">
        <v>150000</v>
      </c>
      <c r="C19" s="2">
        <f t="shared" si="1"/>
        <v>450000</v>
      </c>
      <c r="F19" s="2"/>
    </row>
    <row r="20" spans="1:12" x14ac:dyDescent="0.25">
      <c r="A20" t="s">
        <v>16</v>
      </c>
      <c r="B20" s="16">
        <f>120000+126000+85000</f>
        <v>331000</v>
      </c>
      <c r="C20" s="16">
        <f t="shared" si="1"/>
        <v>993000</v>
      </c>
      <c r="F20" s="2"/>
    </row>
    <row r="21" spans="1:12" ht="14.25" customHeight="1" thickBot="1" x14ac:dyDescent="0.3">
      <c r="A21" t="s">
        <v>33</v>
      </c>
      <c r="B21" s="6">
        <v>380000</v>
      </c>
      <c r="C21" s="6">
        <f t="shared" si="1"/>
        <v>1140000</v>
      </c>
      <c r="F21" s="2"/>
    </row>
    <row r="22" spans="1:12" x14ac:dyDescent="0.25">
      <c r="A22" s="4" t="s">
        <v>9</v>
      </c>
      <c r="B22" s="5">
        <f>SUM(B16:B21)</f>
        <v>1328500</v>
      </c>
      <c r="C22" s="5">
        <f>SUM(C16:C21)</f>
        <v>3985500</v>
      </c>
    </row>
    <row r="23" spans="1:12" x14ac:dyDescent="0.25">
      <c r="B23" s="3"/>
      <c r="C23" s="3"/>
    </row>
    <row r="24" spans="1:12" x14ac:dyDescent="0.25">
      <c r="B24" s="3"/>
      <c r="C24" s="3"/>
    </row>
    <row r="25" spans="1:12" x14ac:dyDescent="0.25">
      <c r="A25" s="4" t="s">
        <v>18</v>
      </c>
    </row>
    <row r="26" spans="1:12" ht="45" x14ac:dyDescent="0.25">
      <c r="A26" s="15" t="s">
        <v>19</v>
      </c>
      <c r="B26" s="12" t="s">
        <v>20</v>
      </c>
      <c r="C26" s="12" t="s">
        <v>31</v>
      </c>
      <c r="D26" s="12" t="s">
        <v>32</v>
      </c>
      <c r="E26" s="12" t="s">
        <v>15</v>
      </c>
      <c r="F26" s="12" t="s">
        <v>8</v>
      </c>
      <c r="G26" s="12" t="s">
        <v>28</v>
      </c>
      <c r="H26" s="12" t="s">
        <v>30</v>
      </c>
      <c r="I26" s="12" t="s">
        <v>92</v>
      </c>
      <c r="J26" s="12" t="s">
        <v>93</v>
      </c>
      <c r="K26" s="37" t="s">
        <v>94</v>
      </c>
      <c r="L26" s="37" t="s">
        <v>95</v>
      </c>
    </row>
    <row r="27" spans="1:12" x14ac:dyDescent="0.25">
      <c r="A27" t="s">
        <v>96</v>
      </c>
      <c r="B27" s="1">
        <v>1</v>
      </c>
      <c r="C27" s="2">
        <f>+K27</f>
        <v>315520</v>
      </c>
      <c r="D27" s="2">
        <f>+C27/4</f>
        <v>78880</v>
      </c>
      <c r="E27" s="2">
        <f t="shared" ref="E27:E32" si="2">+C27*B27</f>
        <v>315520</v>
      </c>
      <c r="F27" s="2">
        <f>+E27/3</f>
        <v>105173.33333333333</v>
      </c>
      <c r="G27" s="1" t="s">
        <v>102</v>
      </c>
      <c r="H27" s="1">
        <v>4578</v>
      </c>
      <c r="I27" s="2">
        <v>272000</v>
      </c>
      <c r="J27" s="36">
        <v>0.16</v>
      </c>
      <c r="K27" s="38">
        <f>+I27*116%</f>
        <v>315520</v>
      </c>
      <c r="L27" s="38">
        <f>+K27/4</f>
        <v>78880</v>
      </c>
    </row>
    <row r="28" spans="1:12" x14ac:dyDescent="0.25">
      <c r="A28" t="s">
        <v>21</v>
      </c>
      <c r="B28" s="1">
        <v>3</v>
      </c>
      <c r="C28" s="2">
        <f>+K28/3</f>
        <v>318340.7</v>
      </c>
      <c r="D28" s="2">
        <f>+C28/4</f>
        <v>79585.175000000003</v>
      </c>
      <c r="E28" s="2">
        <f t="shared" si="2"/>
        <v>955022.10000000009</v>
      </c>
      <c r="F28" s="2">
        <f t="shared" ref="F28:F31" si="3">+E28/3</f>
        <v>318340.7</v>
      </c>
      <c r="G28" s="1" t="s">
        <v>29</v>
      </c>
      <c r="H28" s="1">
        <v>6357</v>
      </c>
      <c r="I28" s="2">
        <v>830454</v>
      </c>
      <c r="J28" s="36">
        <v>0.15</v>
      </c>
      <c r="K28" s="38">
        <f>+I28*115%</f>
        <v>955022.1</v>
      </c>
      <c r="L28" s="38">
        <f>+K28/4</f>
        <v>238755.52499999999</v>
      </c>
    </row>
    <row r="29" spans="1:12" x14ac:dyDescent="0.25">
      <c r="A29" t="s">
        <v>88</v>
      </c>
      <c r="B29" s="1">
        <v>3</v>
      </c>
      <c r="C29" s="2">
        <f>+K29/3</f>
        <v>750155</v>
      </c>
      <c r="D29" s="2">
        <f t="shared" ref="D29:D33" si="4">+C29/4</f>
        <v>187538.75</v>
      </c>
      <c r="E29" s="2">
        <f t="shared" si="2"/>
        <v>2250465</v>
      </c>
      <c r="F29" s="2">
        <f t="shared" si="3"/>
        <v>750155</v>
      </c>
      <c r="G29" s="1" t="s">
        <v>90</v>
      </c>
      <c r="H29" s="1">
        <v>6790</v>
      </c>
      <c r="I29" s="2">
        <v>2250465</v>
      </c>
      <c r="J29" s="36">
        <v>0</v>
      </c>
      <c r="K29" s="38">
        <f>+I29</f>
        <v>2250465</v>
      </c>
      <c r="L29" s="38">
        <f t="shared" ref="L29:L35" si="5">+K29/4</f>
        <v>562616.25</v>
      </c>
    </row>
    <row r="30" spans="1:12" x14ac:dyDescent="0.25">
      <c r="A30" t="s">
        <v>21</v>
      </c>
      <c r="B30" s="1">
        <v>4</v>
      </c>
      <c r="C30" s="2">
        <f>+K30/4</f>
        <v>391491.91249999998</v>
      </c>
      <c r="D30" s="2">
        <f t="shared" si="4"/>
        <v>97872.978124999994</v>
      </c>
      <c r="E30" s="2">
        <f t="shared" si="2"/>
        <v>1565967.65</v>
      </c>
      <c r="F30" s="2">
        <f t="shared" si="3"/>
        <v>521989.21666666662</v>
      </c>
      <c r="G30" s="1" t="s">
        <v>29</v>
      </c>
      <c r="H30" s="1">
        <v>1140</v>
      </c>
      <c r="I30" s="2">
        <v>1361711</v>
      </c>
      <c r="J30" s="36">
        <v>0.15</v>
      </c>
      <c r="K30" s="38">
        <f>+I30*115%</f>
        <v>1565967.65</v>
      </c>
      <c r="L30" s="38">
        <f t="shared" si="5"/>
        <v>391491.91249999998</v>
      </c>
    </row>
    <row r="31" spans="1:12" x14ac:dyDescent="0.25">
      <c r="A31" t="s">
        <v>26</v>
      </c>
      <c r="B31" s="1">
        <v>4</v>
      </c>
      <c r="C31" s="2">
        <f>+K31/4</f>
        <v>591652.25</v>
      </c>
      <c r="D31" s="2">
        <f t="shared" si="4"/>
        <v>147913.0625</v>
      </c>
      <c r="E31" s="2">
        <f t="shared" si="2"/>
        <v>2366609</v>
      </c>
      <c r="F31" s="2">
        <f t="shared" si="3"/>
        <v>788869.66666666663</v>
      </c>
      <c r="G31" s="1" t="s">
        <v>38</v>
      </c>
      <c r="H31" s="1">
        <v>9958</v>
      </c>
      <c r="I31" s="2">
        <v>2366609</v>
      </c>
      <c r="J31" s="36">
        <v>0</v>
      </c>
      <c r="K31" s="38">
        <f t="shared" ref="K31:K32" si="6">+I31</f>
        <v>2366609</v>
      </c>
      <c r="L31" s="38">
        <f t="shared" si="5"/>
        <v>591652.25</v>
      </c>
    </row>
    <row r="32" spans="1:12" ht="30" x14ac:dyDescent="0.25">
      <c r="A32" s="18" t="s">
        <v>39</v>
      </c>
      <c r="B32" s="19">
        <v>2</v>
      </c>
      <c r="C32" s="20">
        <f>+K32/2</f>
        <v>438130.5</v>
      </c>
      <c r="D32" s="2">
        <f t="shared" si="4"/>
        <v>109532.625</v>
      </c>
      <c r="E32" s="20">
        <f t="shared" si="2"/>
        <v>876261</v>
      </c>
      <c r="F32" s="20">
        <f t="shared" ref="F32:F33" si="7">+E32/3</f>
        <v>292087</v>
      </c>
      <c r="G32" s="21" t="s">
        <v>41</v>
      </c>
      <c r="H32" s="19">
        <v>1438</v>
      </c>
      <c r="I32" s="20">
        <v>876261</v>
      </c>
      <c r="J32" s="36">
        <v>0</v>
      </c>
      <c r="K32" s="38">
        <f t="shared" si="6"/>
        <v>876261</v>
      </c>
      <c r="L32" s="38">
        <f t="shared" si="5"/>
        <v>219065.25</v>
      </c>
    </row>
    <row r="33" spans="1:23" x14ac:dyDescent="0.25">
      <c r="A33" t="s">
        <v>27</v>
      </c>
      <c r="B33" s="19">
        <v>4</v>
      </c>
      <c r="C33" s="2">
        <f>+K33/4</f>
        <v>286835.875</v>
      </c>
      <c r="D33" s="2">
        <f t="shared" si="4"/>
        <v>71708.96875</v>
      </c>
      <c r="E33" s="2">
        <f t="shared" ref="E33" si="8">+C33*B33</f>
        <v>1147343.5</v>
      </c>
      <c r="F33" s="2">
        <f t="shared" si="7"/>
        <v>382447.83333333331</v>
      </c>
      <c r="G33" s="21" t="s">
        <v>40</v>
      </c>
      <c r="H33" s="19">
        <v>4439</v>
      </c>
      <c r="I33" s="20">
        <v>997690</v>
      </c>
      <c r="J33" s="36">
        <v>0.15</v>
      </c>
      <c r="K33" s="38">
        <f>+I33*115%</f>
        <v>1147343.5</v>
      </c>
      <c r="L33" s="38">
        <f t="shared" ref="L33" si="9">+K33/4</f>
        <v>286835.875</v>
      </c>
    </row>
    <row r="34" spans="1:23" s="19" customFormat="1" ht="45.75" thickBot="1" x14ac:dyDescent="0.3">
      <c r="A34" s="45" t="s">
        <v>96</v>
      </c>
      <c r="B34" s="40">
        <v>1</v>
      </c>
      <c r="C34" s="41">
        <f>+K34</f>
        <v>353185.19999999995</v>
      </c>
      <c r="D34" s="41">
        <f>+C34/4</f>
        <v>88296.299999999988</v>
      </c>
      <c r="E34" s="41">
        <f>+C34*B34</f>
        <v>353185.19999999995</v>
      </c>
      <c r="F34" s="41">
        <f>+E34/3</f>
        <v>117728.39999999998</v>
      </c>
      <c r="G34" s="21" t="s">
        <v>97</v>
      </c>
      <c r="H34" s="19">
        <v>4139</v>
      </c>
      <c r="I34" s="41">
        <v>304470</v>
      </c>
      <c r="J34" s="42">
        <v>0.16</v>
      </c>
      <c r="K34" s="43">
        <f>+I34*116%</f>
        <v>353185.19999999995</v>
      </c>
      <c r="L34" s="43">
        <f>+K34/4</f>
        <v>88296.299999999988</v>
      </c>
    </row>
    <row r="35" spans="1:23" x14ac:dyDescent="0.25">
      <c r="A35" s="4" t="s">
        <v>9</v>
      </c>
      <c r="B35" s="7">
        <f>SUM(B27:B34)</f>
        <v>22</v>
      </c>
      <c r="C35" s="5">
        <f>SUM(C27:C34)</f>
        <v>3445311.4375</v>
      </c>
      <c r="D35" s="5">
        <f>SUM(D27:D34)</f>
        <v>861327.859375</v>
      </c>
      <c r="E35" s="5">
        <f>SUM(E27:E34)</f>
        <v>9830373.4499999993</v>
      </c>
      <c r="F35" s="5">
        <f>SUM(F27:F34)</f>
        <v>3276791.15</v>
      </c>
      <c r="I35" s="5">
        <f>SUM(I27:I34)</f>
        <v>9259660</v>
      </c>
      <c r="K35" s="39">
        <f>SUM(K27:K34)</f>
        <v>9830373.4499999993</v>
      </c>
      <c r="L35" s="39">
        <f t="shared" si="5"/>
        <v>2457593.3624999998</v>
      </c>
    </row>
    <row r="36" spans="1:23" x14ac:dyDescent="0.25">
      <c r="C36" s="2"/>
      <c r="F36" s="17"/>
    </row>
    <row r="37" spans="1:23" x14ac:dyDescent="0.25">
      <c r="C37" s="2"/>
    </row>
    <row r="38" spans="1:23" x14ac:dyDescent="0.25">
      <c r="A38" s="4" t="s">
        <v>34</v>
      </c>
      <c r="C38" s="2"/>
    </row>
    <row r="39" spans="1:23" x14ac:dyDescent="0.25">
      <c r="A39" t="s">
        <v>35</v>
      </c>
      <c r="B39" s="2">
        <f>+F12</f>
        <v>6765544.7466666671</v>
      </c>
      <c r="C39" s="2"/>
    </row>
    <row r="40" spans="1:23" x14ac:dyDescent="0.25">
      <c r="A40" t="s">
        <v>36</v>
      </c>
      <c r="B40" s="2">
        <f>+B22</f>
        <v>1328500</v>
      </c>
    </row>
    <row r="41" spans="1:23" x14ac:dyDescent="0.25">
      <c r="A41" t="s">
        <v>42</v>
      </c>
      <c r="B41" s="16">
        <f>+F35</f>
        <v>3276791.15</v>
      </c>
    </row>
    <row r="42" spans="1:23" x14ac:dyDescent="0.25">
      <c r="A42" t="s">
        <v>67</v>
      </c>
      <c r="B42" s="16">
        <f>+X52</f>
        <v>1000000</v>
      </c>
    </row>
    <row r="43" spans="1:23" x14ac:dyDescent="0.25">
      <c r="A43" t="s">
        <v>104</v>
      </c>
      <c r="B43" s="44">
        <v>6000000</v>
      </c>
    </row>
    <row r="44" spans="1:23" ht="15.75" x14ac:dyDescent="0.25">
      <c r="A44" s="4" t="s">
        <v>74</v>
      </c>
      <c r="B44" s="5">
        <f>SUM(B39:B43)</f>
        <v>18370835.896666668</v>
      </c>
      <c r="C44" s="32">
        <f>+B44*3</f>
        <v>55112507.690000005</v>
      </c>
    </row>
    <row r="47" spans="1:23" x14ac:dyDescent="0.25">
      <c r="F47" s="1"/>
    </row>
    <row r="48" spans="1:23" x14ac:dyDescent="0.25">
      <c r="A48" s="24"/>
      <c r="B48" s="3">
        <v>42106</v>
      </c>
      <c r="C48" s="3">
        <v>42107</v>
      </c>
      <c r="D48" s="3">
        <v>42108</v>
      </c>
      <c r="E48" s="3">
        <v>42109</v>
      </c>
      <c r="F48" s="3">
        <v>42110</v>
      </c>
      <c r="G48" s="3">
        <v>42111</v>
      </c>
      <c r="H48" s="3">
        <v>42112</v>
      </c>
      <c r="I48" s="3">
        <v>42113</v>
      </c>
      <c r="J48" s="3">
        <v>42114</v>
      </c>
      <c r="K48" s="3">
        <v>42115</v>
      </c>
      <c r="L48" s="3">
        <v>42116</v>
      </c>
      <c r="M48" s="3">
        <v>42117</v>
      </c>
      <c r="N48" s="3">
        <v>42118</v>
      </c>
      <c r="O48" s="3">
        <v>42119</v>
      </c>
      <c r="P48" s="3">
        <v>42120</v>
      </c>
      <c r="Q48" s="3">
        <v>42121</v>
      </c>
      <c r="R48" s="3">
        <v>42122</v>
      </c>
      <c r="S48" s="3">
        <v>42123</v>
      </c>
      <c r="T48" s="3">
        <v>42124</v>
      </c>
      <c r="U48" s="3">
        <v>42125</v>
      </c>
      <c r="V48" s="3">
        <v>42126</v>
      </c>
      <c r="W48" s="3">
        <v>42127</v>
      </c>
    </row>
    <row r="49" spans="1:24" x14ac:dyDescent="0.25">
      <c r="A49" s="27"/>
      <c r="B49" s="28"/>
      <c r="C49" s="28" t="s">
        <v>22</v>
      </c>
      <c r="D49" s="28" t="s">
        <v>23</v>
      </c>
      <c r="E49" s="28" t="s">
        <v>23</v>
      </c>
      <c r="F49" s="28" t="s">
        <v>88</v>
      </c>
      <c r="G49" s="28" t="s">
        <v>88</v>
      </c>
      <c r="H49" s="28" t="s">
        <v>88</v>
      </c>
      <c r="I49" s="28" t="s">
        <v>23</v>
      </c>
      <c r="J49" s="28" t="s">
        <v>23</v>
      </c>
      <c r="K49" s="28" t="s">
        <v>23</v>
      </c>
      <c r="L49" s="28" t="s">
        <v>23</v>
      </c>
      <c r="M49" s="28" t="s">
        <v>23</v>
      </c>
      <c r="N49" s="28" t="s">
        <v>24</v>
      </c>
      <c r="O49" s="28" t="s">
        <v>24</v>
      </c>
      <c r="P49" s="28" t="s">
        <v>24</v>
      </c>
      <c r="Q49" s="28" t="s">
        <v>23</v>
      </c>
      <c r="R49" s="28" t="s">
        <v>39</v>
      </c>
      <c r="S49" s="28" t="s">
        <v>39</v>
      </c>
      <c r="T49" s="28" t="s">
        <v>25</v>
      </c>
      <c r="U49" s="28" t="s">
        <v>25</v>
      </c>
      <c r="V49" s="28" t="s">
        <v>25</v>
      </c>
      <c r="W49" s="28" t="s">
        <v>25</v>
      </c>
      <c r="X49" s="28" t="s">
        <v>9</v>
      </c>
    </row>
    <row r="50" spans="1:24" x14ac:dyDescent="0.25">
      <c r="A50" s="25" t="s">
        <v>54</v>
      </c>
      <c r="B50" s="26"/>
      <c r="C50" s="26"/>
      <c r="D50" s="26">
        <v>25000</v>
      </c>
      <c r="E50" s="26">
        <v>25000</v>
      </c>
      <c r="F50" s="26">
        <v>25000</v>
      </c>
      <c r="G50" s="26">
        <v>25000</v>
      </c>
      <c r="H50" s="26">
        <v>25000</v>
      </c>
      <c r="I50" s="26">
        <v>25000</v>
      </c>
      <c r="J50" s="26">
        <v>25000</v>
      </c>
      <c r="K50" s="26">
        <v>25000</v>
      </c>
      <c r="L50" s="26">
        <v>25000</v>
      </c>
      <c r="M50" s="26">
        <v>25000</v>
      </c>
      <c r="N50" s="26">
        <v>25000</v>
      </c>
      <c r="O50" s="26">
        <v>25000</v>
      </c>
      <c r="P50" s="26">
        <v>25000</v>
      </c>
      <c r="Q50" s="26">
        <v>25000</v>
      </c>
      <c r="R50" s="26">
        <v>25000</v>
      </c>
      <c r="S50" s="26">
        <v>25000</v>
      </c>
      <c r="T50" s="26">
        <v>25000</v>
      </c>
      <c r="U50" s="26">
        <v>25000</v>
      </c>
      <c r="V50" s="26">
        <v>25000</v>
      </c>
      <c r="W50" s="26">
        <v>25000</v>
      </c>
      <c r="X50" s="26">
        <f>SUM(D50:W50)</f>
        <v>500000</v>
      </c>
    </row>
    <row r="51" spans="1:24" x14ac:dyDescent="0.25">
      <c r="A51" s="25" t="s">
        <v>83</v>
      </c>
      <c r="B51" s="26"/>
      <c r="C51" s="26"/>
      <c r="D51" s="26">
        <v>25000</v>
      </c>
      <c r="E51" s="26">
        <v>25000</v>
      </c>
      <c r="F51" s="26">
        <v>25000</v>
      </c>
      <c r="G51" s="26">
        <v>25000</v>
      </c>
      <c r="H51" s="26">
        <v>25000</v>
      </c>
      <c r="I51" s="26">
        <v>25000</v>
      </c>
      <c r="J51" s="26">
        <v>25000</v>
      </c>
      <c r="K51" s="26">
        <v>25000</v>
      </c>
      <c r="L51" s="26">
        <v>25000</v>
      </c>
      <c r="M51" s="26">
        <v>25000</v>
      </c>
      <c r="N51" s="26">
        <v>25000</v>
      </c>
      <c r="O51" s="26">
        <v>25000</v>
      </c>
      <c r="P51" s="26">
        <v>25000</v>
      </c>
      <c r="Q51" s="26">
        <v>25000</v>
      </c>
      <c r="R51" s="26">
        <v>25000</v>
      </c>
      <c r="S51" s="26">
        <v>25000</v>
      </c>
      <c r="T51" s="26">
        <v>25000</v>
      </c>
      <c r="U51" s="26">
        <v>25000</v>
      </c>
      <c r="V51" s="26">
        <v>25000</v>
      </c>
      <c r="W51" s="26">
        <v>25000</v>
      </c>
      <c r="X51" s="26">
        <f>SUM(D51:W51)</f>
        <v>500000</v>
      </c>
    </row>
    <row r="52" spans="1:24" x14ac:dyDescent="0.25">
      <c r="A52" s="27" t="s">
        <v>57</v>
      </c>
      <c r="B52" s="30"/>
      <c r="C52" s="30"/>
      <c r="D52" s="30">
        <f t="shared" ref="D52:W52" si="10">SUM(D50:D51)</f>
        <v>50000</v>
      </c>
      <c r="E52" s="30">
        <f t="shared" si="10"/>
        <v>50000</v>
      </c>
      <c r="F52" s="30">
        <f t="shared" si="10"/>
        <v>50000</v>
      </c>
      <c r="G52" s="30">
        <f t="shared" si="10"/>
        <v>50000</v>
      </c>
      <c r="H52" s="30">
        <f t="shared" si="10"/>
        <v>50000</v>
      </c>
      <c r="I52" s="30">
        <f t="shared" si="10"/>
        <v>50000</v>
      </c>
      <c r="J52" s="30">
        <f t="shared" si="10"/>
        <v>50000</v>
      </c>
      <c r="K52" s="30">
        <f t="shared" si="10"/>
        <v>50000</v>
      </c>
      <c r="L52" s="30">
        <f t="shared" si="10"/>
        <v>50000</v>
      </c>
      <c r="M52" s="30">
        <f t="shared" si="10"/>
        <v>50000</v>
      </c>
      <c r="N52" s="30">
        <f t="shared" si="10"/>
        <v>50000</v>
      </c>
      <c r="O52" s="30">
        <f t="shared" si="10"/>
        <v>50000</v>
      </c>
      <c r="P52" s="30">
        <f t="shared" si="10"/>
        <v>50000</v>
      </c>
      <c r="Q52" s="30">
        <f t="shared" si="10"/>
        <v>50000</v>
      </c>
      <c r="R52" s="30">
        <f t="shared" si="10"/>
        <v>50000</v>
      </c>
      <c r="S52" s="30">
        <f t="shared" si="10"/>
        <v>50000</v>
      </c>
      <c r="T52" s="30">
        <f t="shared" si="10"/>
        <v>50000</v>
      </c>
      <c r="U52" s="30">
        <f t="shared" si="10"/>
        <v>50000</v>
      </c>
      <c r="V52" s="30">
        <f t="shared" si="10"/>
        <v>50000</v>
      </c>
      <c r="W52" s="30">
        <f t="shared" si="10"/>
        <v>50000</v>
      </c>
      <c r="X52" s="30">
        <f>SUM(X50:X51)</f>
        <v>1000000</v>
      </c>
    </row>
    <row r="54" spans="1:24" x14ac:dyDescent="0.25">
      <c r="I54" s="1" t="s">
        <v>84</v>
      </c>
    </row>
    <row r="55" spans="1:24" x14ac:dyDescent="0.25">
      <c r="B55"/>
      <c r="C55"/>
      <c r="D55"/>
      <c r="E55"/>
      <c r="I55" s="1" t="s">
        <v>85</v>
      </c>
    </row>
    <row r="56" spans="1:24" x14ac:dyDescent="0.25">
      <c r="B56"/>
      <c r="C56"/>
      <c r="D56"/>
      <c r="E56"/>
      <c r="I56" s="1" t="s">
        <v>86</v>
      </c>
    </row>
    <row r="57" spans="1:24" x14ac:dyDescent="0.25">
      <c r="B57"/>
      <c r="C57"/>
      <c r="D57"/>
      <c r="E57"/>
      <c r="I57" s="1" t="s">
        <v>87</v>
      </c>
    </row>
    <row r="58" spans="1:24" x14ac:dyDescent="0.25">
      <c r="A58" s="51" t="s">
        <v>98</v>
      </c>
      <c r="B58" s="52"/>
    </row>
    <row r="59" spans="1:24" x14ac:dyDescent="0.25">
      <c r="A59" s="53" t="s">
        <v>99</v>
      </c>
      <c r="B59" s="54">
        <v>515240</v>
      </c>
    </row>
    <row r="60" spans="1:24" x14ac:dyDescent="0.25">
      <c r="A60" s="53" t="s">
        <v>100</v>
      </c>
      <c r="B60" s="54">
        <v>1150700</v>
      </c>
    </row>
    <row r="61" spans="1:24" x14ac:dyDescent="0.25">
      <c r="A61" s="53" t="s">
        <v>101</v>
      </c>
      <c r="B61" s="54">
        <v>1328500</v>
      </c>
    </row>
    <row r="62" spans="1:24" x14ac:dyDescent="0.25">
      <c r="A62" s="53" t="s">
        <v>103</v>
      </c>
      <c r="B62" s="55">
        <f>150000/4</f>
        <v>37500</v>
      </c>
    </row>
    <row r="63" spans="1:24" x14ac:dyDescent="0.25">
      <c r="A63" s="56" t="s">
        <v>9</v>
      </c>
      <c r="B63" s="57">
        <f>SUM(B59:B62)</f>
        <v>3031940</v>
      </c>
    </row>
    <row r="64" spans="1:24" x14ac:dyDescent="0.25">
      <c r="B64" s="2"/>
    </row>
  </sheetData>
  <mergeCells count="1">
    <mergeCell ref="A12:C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2"/>
  <sheetViews>
    <sheetView showGridLines="0" zoomScale="90" zoomScaleNormal="90" workbookViewId="0">
      <pane ySplit="4" topLeftCell="A5" activePane="bottomLeft" state="frozenSplit"/>
      <selection pane="bottomLeft" activeCell="D8" sqref="D8"/>
    </sheetView>
  </sheetViews>
  <sheetFormatPr baseColWidth="10" defaultRowHeight="15" x14ac:dyDescent="0.25"/>
  <cols>
    <col min="1" max="1" width="30.85546875" bestFit="1" customWidth="1"/>
    <col min="2" max="2" width="14.140625" style="1" customWidth="1"/>
    <col min="3" max="3" width="11.42578125" style="1"/>
    <col min="4" max="4" width="14.85546875" style="2" customWidth="1"/>
    <col min="5" max="5" width="13.5703125" style="2" customWidth="1"/>
    <col min="6" max="6" width="13.42578125" customWidth="1"/>
    <col min="7" max="7" width="24.85546875" style="1" customWidth="1"/>
    <col min="8" max="22" width="11.42578125" style="1"/>
  </cols>
  <sheetData>
    <row r="1" spans="1:22" ht="23.25" x14ac:dyDescent="0.35">
      <c r="A1" s="9" t="s">
        <v>46</v>
      </c>
    </row>
    <row r="2" spans="1:22" x14ac:dyDescent="0.25">
      <c r="E2" s="22">
        <v>1</v>
      </c>
    </row>
    <row r="3" spans="1:22" x14ac:dyDescent="0.25">
      <c r="A3" s="4" t="s">
        <v>10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30" x14ac:dyDescent="0.25">
      <c r="A4" s="10" t="s">
        <v>1</v>
      </c>
      <c r="B4" s="11" t="s">
        <v>4</v>
      </c>
      <c r="C4" s="11" t="s">
        <v>5</v>
      </c>
      <c r="D4" s="12" t="s">
        <v>7</v>
      </c>
      <c r="E4" s="12" t="s">
        <v>8</v>
      </c>
    </row>
    <row r="5" spans="1:22" ht="17.25" customHeight="1" x14ac:dyDescent="0.25">
      <c r="A5" t="s">
        <v>48</v>
      </c>
      <c r="B5" s="3">
        <v>42168</v>
      </c>
      <c r="C5" s="3">
        <v>42183</v>
      </c>
      <c r="D5" s="2">
        <v>1258000</v>
      </c>
      <c r="E5" s="2">
        <f>+D5/$E$2</f>
        <v>1258000</v>
      </c>
    </row>
    <row r="6" spans="1:22" x14ac:dyDescent="0.25">
      <c r="A6" t="s">
        <v>49</v>
      </c>
      <c r="B6" s="3">
        <v>42169</v>
      </c>
      <c r="C6" s="3">
        <v>42169</v>
      </c>
      <c r="D6" s="2">
        <v>150000</v>
      </c>
      <c r="E6" s="2">
        <f t="shared" ref="E6:E7" si="0">+D6/$E$2</f>
        <v>150000</v>
      </c>
    </row>
    <row r="7" spans="1:22" ht="15.75" thickBot="1" x14ac:dyDescent="0.3">
      <c r="A7" t="s">
        <v>47</v>
      </c>
      <c r="B7" s="3">
        <v>42175</v>
      </c>
      <c r="C7" s="3">
        <v>42176</v>
      </c>
      <c r="D7" s="6">
        <v>626800</v>
      </c>
      <c r="E7" s="6">
        <f t="shared" si="0"/>
        <v>626800</v>
      </c>
    </row>
    <row r="8" spans="1:22" ht="15.75" x14ac:dyDescent="0.25">
      <c r="A8" s="85" t="s">
        <v>9</v>
      </c>
      <c r="B8" s="85"/>
      <c r="C8" s="85"/>
      <c r="D8" s="5">
        <f>SUM(D5:D7)</f>
        <v>2034800</v>
      </c>
      <c r="E8" s="5">
        <f>SUM(E5:E7)</f>
        <v>2034800</v>
      </c>
    </row>
    <row r="9" spans="1:22" x14ac:dyDescent="0.25">
      <c r="C9" s="3"/>
    </row>
    <row r="10" spans="1:22" s="1" customFormat="1" x14ac:dyDescent="0.25">
      <c r="A10" s="4" t="s">
        <v>18</v>
      </c>
      <c r="D10" s="2"/>
      <c r="E10" s="2"/>
      <c r="F10"/>
    </row>
    <row r="11" spans="1:22" s="1" customFormat="1" ht="45" x14ac:dyDescent="0.25">
      <c r="A11" s="15" t="s">
        <v>19</v>
      </c>
      <c r="B11" s="12" t="s">
        <v>20</v>
      </c>
      <c r="C11" s="12" t="s">
        <v>31</v>
      </c>
      <c r="D11" s="12" t="s">
        <v>32</v>
      </c>
      <c r="E11" s="12" t="s">
        <v>15</v>
      </c>
      <c r="F11" s="12" t="s">
        <v>8</v>
      </c>
      <c r="G11" s="12" t="s">
        <v>28</v>
      </c>
      <c r="H11" s="12" t="s">
        <v>30</v>
      </c>
    </row>
    <row r="12" spans="1:22" s="1" customFormat="1" x14ac:dyDescent="0.25">
      <c r="A12" t="s">
        <v>52</v>
      </c>
      <c r="B12" s="1">
        <v>7</v>
      </c>
      <c r="C12" s="2">
        <v>60911</v>
      </c>
      <c r="D12" s="2">
        <f>+C12/3</f>
        <v>20303.666666666668</v>
      </c>
      <c r="E12" s="2">
        <f>+C12*B12</f>
        <v>426377</v>
      </c>
      <c r="F12" s="2">
        <f>+E12/$E$2</f>
        <v>426377</v>
      </c>
      <c r="G12" s="1" t="s">
        <v>71</v>
      </c>
      <c r="H12" s="1">
        <v>570043666</v>
      </c>
    </row>
    <row r="13" spans="1:22" s="1" customFormat="1" x14ac:dyDescent="0.25">
      <c r="A13" t="s">
        <v>51</v>
      </c>
      <c r="B13" s="1">
        <v>1</v>
      </c>
      <c r="C13" s="2">
        <v>69844</v>
      </c>
      <c r="D13" s="2">
        <f t="shared" ref="D13:D14" si="1">+C13/3</f>
        <v>23281.333333333332</v>
      </c>
      <c r="E13" s="2">
        <f>+C13*B13</f>
        <v>69844</v>
      </c>
      <c r="F13" s="2">
        <f t="shared" ref="F13:F14" si="2">+E13/$E$2</f>
        <v>69844</v>
      </c>
      <c r="G13" s="1" t="s">
        <v>73</v>
      </c>
      <c r="H13" s="1">
        <v>296483425</v>
      </c>
    </row>
    <row r="14" spans="1:22" s="1" customFormat="1" x14ac:dyDescent="0.25">
      <c r="A14" t="s">
        <v>52</v>
      </c>
      <c r="B14" s="1">
        <v>8</v>
      </c>
      <c r="C14" s="2">
        <v>39424</v>
      </c>
      <c r="D14" s="2">
        <f t="shared" si="1"/>
        <v>13141.333333333334</v>
      </c>
      <c r="E14" s="2">
        <f>+C14*B14</f>
        <v>315392</v>
      </c>
      <c r="F14" s="2">
        <f t="shared" si="2"/>
        <v>315392</v>
      </c>
      <c r="G14" s="1" t="s">
        <v>72</v>
      </c>
      <c r="H14" s="1">
        <v>870056270</v>
      </c>
    </row>
    <row r="15" spans="1:22" s="1" customFormat="1" x14ac:dyDescent="0.25">
      <c r="A15" s="4" t="s">
        <v>9</v>
      </c>
      <c r="B15" s="8">
        <f>SUM(B12:B14)</f>
        <v>16</v>
      </c>
      <c r="C15" s="5">
        <f>SUM(C12:C14)</f>
        <v>170179</v>
      </c>
      <c r="D15" s="5">
        <f>SUM(D12:D14)</f>
        <v>56726.333333333336</v>
      </c>
      <c r="E15" s="5">
        <f>SUM(E12:E14)</f>
        <v>811613</v>
      </c>
      <c r="F15" s="5">
        <f>SUM(F12:F14)</f>
        <v>811613</v>
      </c>
    </row>
    <row r="16" spans="1:22" s="1" customFormat="1" x14ac:dyDescent="0.25">
      <c r="A16"/>
      <c r="C16" s="2"/>
      <c r="D16" s="2"/>
      <c r="E16" s="2"/>
      <c r="F16" s="17"/>
    </row>
    <row r="17" spans="1:22" s="2" customFormat="1" x14ac:dyDescent="0.25">
      <c r="A17"/>
      <c r="B17" s="1"/>
      <c r="F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2" customFormat="1" ht="30" x14ac:dyDescent="0.25">
      <c r="A18" s="4" t="s">
        <v>58</v>
      </c>
      <c r="B18" s="11" t="s">
        <v>60</v>
      </c>
      <c r="C18" s="12" t="s">
        <v>7</v>
      </c>
      <c r="D18" s="12" t="s">
        <v>65</v>
      </c>
      <c r="E18" s="12" t="s">
        <v>63</v>
      </c>
      <c r="F1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2" customFormat="1" x14ac:dyDescent="0.25">
      <c r="A19" t="s">
        <v>59</v>
      </c>
      <c r="B19" s="3">
        <v>42169</v>
      </c>
      <c r="C19" s="2">
        <v>184.08</v>
      </c>
      <c r="D19" s="2">
        <f>+C19*2426</f>
        <v>446578.08</v>
      </c>
      <c r="E19" s="2" t="s">
        <v>64</v>
      </c>
      <c r="F1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2" customFormat="1" x14ac:dyDescent="0.25">
      <c r="A20" t="s">
        <v>61</v>
      </c>
      <c r="B20" s="3">
        <v>42172</v>
      </c>
      <c r="C20" s="2">
        <v>166.83</v>
      </c>
      <c r="D20" s="2">
        <f>+C20*2426</f>
        <v>404729.58</v>
      </c>
      <c r="E20" s="2" t="s">
        <v>50</v>
      </c>
      <c r="F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2" customFormat="1" ht="15.75" thickBot="1" x14ac:dyDescent="0.3">
      <c r="A21" t="s">
        <v>62</v>
      </c>
      <c r="B21" s="3">
        <v>42176</v>
      </c>
      <c r="C21" s="6">
        <v>184.04</v>
      </c>
      <c r="D21" s="6">
        <f>+C21*2426</f>
        <v>446481.04</v>
      </c>
      <c r="E21" s="2" t="s">
        <v>51</v>
      </c>
      <c r="F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s="2" customFormat="1" x14ac:dyDescent="0.25">
      <c r="A22" s="86" t="s">
        <v>9</v>
      </c>
      <c r="B22" s="86"/>
      <c r="C22" s="5">
        <f>SUM(C19:C21)</f>
        <v>534.95000000000005</v>
      </c>
      <c r="D22" s="5">
        <f>SUM(D19:D21)</f>
        <v>1297788.7</v>
      </c>
      <c r="F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2" customFormat="1" x14ac:dyDescent="0.25">
      <c r="A23" s="4"/>
      <c r="B23" s="8"/>
      <c r="C23" s="5"/>
      <c r="D23" s="5">
        <f>+D22*3</f>
        <v>3893366.0999999996</v>
      </c>
      <c r="F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s="2" customFormat="1" x14ac:dyDescent="0.25">
      <c r="A24"/>
      <c r="B24" s="1"/>
      <c r="F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s="2" customFormat="1" x14ac:dyDescent="0.25">
      <c r="A25"/>
      <c r="B25" s="1"/>
      <c r="F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x14ac:dyDescent="0.25">
      <c r="A26"/>
      <c r="B26" s="1"/>
      <c r="F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x14ac:dyDescent="0.25">
      <c r="A27" s="4" t="s">
        <v>34</v>
      </c>
      <c r="B27" s="1"/>
      <c r="F2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s="2" customFormat="1" x14ac:dyDescent="0.25">
      <c r="A28" t="s">
        <v>35</v>
      </c>
      <c r="B28" s="2">
        <f>+E8</f>
        <v>2034800</v>
      </c>
      <c r="F2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s="2" customFormat="1" x14ac:dyDescent="0.25">
      <c r="A29" t="s">
        <v>75</v>
      </c>
      <c r="B29" s="16">
        <f>+F15</f>
        <v>811613</v>
      </c>
      <c r="C29" s="1"/>
      <c r="F2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s="2" customFormat="1" x14ac:dyDescent="0.25">
      <c r="A30" t="s">
        <v>66</v>
      </c>
      <c r="B30" s="16">
        <f>+D22</f>
        <v>1297788.7</v>
      </c>
      <c r="C30" s="1"/>
      <c r="F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s="2" customFormat="1" x14ac:dyDescent="0.25">
      <c r="A31" t="s">
        <v>67</v>
      </c>
      <c r="B31" s="16">
        <f>+R41</f>
        <v>975000</v>
      </c>
      <c r="C31" s="1"/>
      <c r="F3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2" customFormat="1" x14ac:dyDescent="0.25">
      <c r="A32" s="31" t="s">
        <v>37</v>
      </c>
      <c r="B32" s="33">
        <f>SUM(B28:B31)</f>
        <v>5119201.7</v>
      </c>
      <c r="C32" s="1"/>
      <c r="F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5" spans="1:22" x14ac:dyDescent="0.25">
      <c r="A35" s="24" t="s">
        <v>69</v>
      </c>
      <c r="B35" s="3">
        <v>42168</v>
      </c>
      <c r="C35" s="3">
        <v>42169</v>
      </c>
      <c r="D35" s="3">
        <v>42170</v>
      </c>
      <c r="E35" s="3">
        <v>42171</v>
      </c>
      <c r="F35" s="3">
        <v>42172</v>
      </c>
      <c r="G35" s="3">
        <v>42173</v>
      </c>
      <c r="H35" s="3">
        <v>42174</v>
      </c>
      <c r="I35" s="3">
        <v>42175</v>
      </c>
      <c r="J35" s="3">
        <v>42176</v>
      </c>
      <c r="K35" s="3">
        <v>42177</v>
      </c>
      <c r="L35" s="3">
        <v>42178</v>
      </c>
      <c r="M35" s="3">
        <v>42179</v>
      </c>
      <c r="N35" s="3">
        <v>42180</v>
      </c>
      <c r="O35" s="3">
        <v>42181</v>
      </c>
      <c r="P35" s="3">
        <v>42182</v>
      </c>
      <c r="Q35" s="3">
        <v>42183</v>
      </c>
    </row>
    <row r="36" spans="1:22" x14ac:dyDescent="0.25">
      <c r="A36" s="27" t="s">
        <v>68</v>
      </c>
      <c r="B36" s="28" t="s">
        <v>50</v>
      </c>
      <c r="C36" s="28" t="s">
        <v>50</v>
      </c>
      <c r="D36" s="28" t="s">
        <v>50</v>
      </c>
      <c r="E36" s="28" t="s">
        <v>50</v>
      </c>
      <c r="F36" s="28" t="s">
        <v>50</v>
      </c>
      <c r="G36" s="28" t="s">
        <v>50</v>
      </c>
      <c r="H36" s="28" t="s">
        <v>50</v>
      </c>
      <c r="I36" s="28" t="s">
        <v>51</v>
      </c>
      <c r="J36" s="28" t="s">
        <v>50</v>
      </c>
      <c r="K36" s="28" t="s">
        <v>50</v>
      </c>
      <c r="L36" s="28" t="s">
        <v>50</v>
      </c>
      <c r="M36" s="28" t="s">
        <v>50</v>
      </c>
      <c r="N36" s="28" t="s">
        <v>50</v>
      </c>
      <c r="O36" s="28" t="s">
        <v>50</v>
      </c>
      <c r="P36" s="28" t="s">
        <v>50</v>
      </c>
      <c r="Q36" s="28" t="s">
        <v>50</v>
      </c>
      <c r="R36" s="28" t="s">
        <v>70</v>
      </c>
    </row>
    <row r="37" spans="1:22" x14ac:dyDescent="0.25">
      <c r="A37" s="25" t="s">
        <v>53</v>
      </c>
      <c r="B37" s="26">
        <v>10000</v>
      </c>
      <c r="C37" s="26">
        <v>10000</v>
      </c>
      <c r="D37" s="26">
        <v>10000</v>
      </c>
      <c r="E37" s="26">
        <v>10000</v>
      </c>
      <c r="F37" s="26">
        <v>10000</v>
      </c>
      <c r="G37" s="26">
        <v>10000</v>
      </c>
      <c r="H37" s="26">
        <v>10000</v>
      </c>
      <c r="I37" s="26">
        <v>10000</v>
      </c>
      <c r="J37" s="26">
        <v>10000</v>
      </c>
      <c r="K37" s="26">
        <v>10000</v>
      </c>
      <c r="L37" s="26">
        <v>10000</v>
      </c>
      <c r="M37" s="26">
        <v>10000</v>
      </c>
      <c r="N37" s="26">
        <v>10000</v>
      </c>
      <c r="O37" s="26">
        <v>10000</v>
      </c>
      <c r="P37" s="26">
        <v>10000</v>
      </c>
      <c r="Q37" s="26">
        <v>10000</v>
      </c>
      <c r="R37" s="30">
        <f>SUM(B37:Q37)</f>
        <v>160000</v>
      </c>
    </row>
    <row r="38" spans="1:22" x14ac:dyDescent="0.25">
      <c r="A38" s="25" t="s">
        <v>54</v>
      </c>
      <c r="B38" s="26">
        <v>25000</v>
      </c>
      <c r="C38" s="26">
        <v>25000</v>
      </c>
      <c r="D38" s="26">
        <v>25000</v>
      </c>
      <c r="E38" s="26">
        <v>25000</v>
      </c>
      <c r="F38" s="26">
        <v>25000</v>
      </c>
      <c r="G38" s="26">
        <v>25000</v>
      </c>
      <c r="H38" s="26">
        <v>25000</v>
      </c>
      <c r="I38" s="26">
        <v>25000</v>
      </c>
      <c r="J38" s="26">
        <v>25000</v>
      </c>
      <c r="K38" s="26">
        <v>25000</v>
      </c>
      <c r="L38" s="26">
        <v>25000</v>
      </c>
      <c r="M38" s="26">
        <v>25000</v>
      </c>
      <c r="N38" s="26">
        <v>25000</v>
      </c>
      <c r="O38" s="26">
        <v>25000</v>
      </c>
      <c r="P38" s="26">
        <v>25000</v>
      </c>
      <c r="Q38" s="26">
        <v>25000</v>
      </c>
      <c r="R38" s="30">
        <f>SUM(C38:Q38)</f>
        <v>375000</v>
      </c>
    </row>
    <row r="39" spans="1:22" x14ac:dyDescent="0.25">
      <c r="A39" s="25" t="s">
        <v>55</v>
      </c>
      <c r="B39" s="26">
        <v>20000</v>
      </c>
      <c r="C39" s="26">
        <v>20000</v>
      </c>
      <c r="D39" s="26">
        <v>20000</v>
      </c>
      <c r="E39" s="26">
        <v>20000</v>
      </c>
      <c r="F39" s="26">
        <v>20000</v>
      </c>
      <c r="G39" s="26">
        <v>20000</v>
      </c>
      <c r="H39" s="26">
        <v>20000</v>
      </c>
      <c r="I39" s="26">
        <v>20000</v>
      </c>
      <c r="J39" s="26">
        <v>20000</v>
      </c>
      <c r="K39" s="26">
        <v>20000</v>
      </c>
      <c r="L39" s="26">
        <v>20000</v>
      </c>
      <c r="M39" s="26">
        <v>20000</v>
      </c>
      <c r="N39" s="26">
        <v>20000</v>
      </c>
      <c r="O39" s="26">
        <v>20000</v>
      </c>
      <c r="P39" s="26">
        <v>20000</v>
      </c>
      <c r="Q39" s="26">
        <v>20000</v>
      </c>
      <c r="R39" s="30">
        <f>SUM(B39:Q39)</f>
        <v>320000</v>
      </c>
    </row>
    <row r="40" spans="1:22" x14ac:dyDescent="0.25">
      <c r="A40" s="25" t="s">
        <v>56</v>
      </c>
      <c r="B40" s="26">
        <v>15000</v>
      </c>
      <c r="C40" s="26"/>
      <c r="D40" s="26">
        <v>15000</v>
      </c>
      <c r="E40" s="26"/>
      <c r="F40" s="26">
        <v>15000</v>
      </c>
      <c r="G40" s="26"/>
      <c r="H40" s="26">
        <v>15000</v>
      </c>
      <c r="I40" s="26"/>
      <c r="J40" s="26">
        <v>15000</v>
      </c>
      <c r="K40" s="26"/>
      <c r="L40" s="26">
        <v>15000</v>
      </c>
      <c r="M40" s="26"/>
      <c r="N40" s="26">
        <v>15000</v>
      </c>
      <c r="O40" s="26"/>
      <c r="P40" s="26">
        <v>15000</v>
      </c>
      <c r="Q40" s="26"/>
      <c r="R40" s="30">
        <f>SUM(B40:Q40)</f>
        <v>120000</v>
      </c>
    </row>
    <row r="41" spans="1:22" s="13" customFormat="1" x14ac:dyDescent="0.25">
      <c r="A41" s="27" t="s">
        <v>57</v>
      </c>
      <c r="B41" s="30">
        <f>SUM(B37:B40)</f>
        <v>70000</v>
      </c>
      <c r="C41" s="30">
        <f t="shared" ref="C41:R41" si="3">SUM(C37:C40)</f>
        <v>55000</v>
      </c>
      <c r="D41" s="30">
        <f t="shared" si="3"/>
        <v>70000</v>
      </c>
      <c r="E41" s="30">
        <f t="shared" si="3"/>
        <v>55000</v>
      </c>
      <c r="F41" s="30">
        <f t="shared" si="3"/>
        <v>70000</v>
      </c>
      <c r="G41" s="30">
        <f t="shared" si="3"/>
        <v>55000</v>
      </c>
      <c r="H41" s="30">
        <f t="shared" si="3"/>
        <v>70000</v>
      </c>
      <c r="I41" s="30">
        <f t="shared" si="3"/>
        <v>55000</v>
      </c>
      <c r="J41" s="30">
        <f t="shared" si="3"/>
        <v>70000</v>
      </c>
      <c r="K41" s="30">
        <f t="shared" si="3"/>
        <v>55000</v>
      </c>
      <c r="L41" s="30">
        <f t="shared" si="3"/>
        <v>70000</v>
      </c>
      <c r="M41" s="30">
        <f t="shared" si="3"/>
        <v>55000</v>
      </c>
      <c r="N41" s="30">
        <f t="shared" si="3"/>
        <v>70000</v>
      </c>
      <c r="O41" s="30">
        <f t="shared" si="3"/>
        <v>55000</v>
      </c>
      <c r="P41" s="30">
        <f t="shared" si="3"/>
        <v>70000</v>
      </c>
      <c r="Q41" s="30">
        <f t="shared" si="3"/>
        <v>55000</v>
      </c>
      <c r="R41" s="30">
        <f t="shared" si="3"/>
        <v>975000</v>
      </c>
      <c r="S41" s="29"/>
      <c r="T41" s="29"/>
      <c r="U41" s="29"/>
      <c r="V41" s="29"/>
    </row>
    <row r="42" spans="1:22" x14ac:dyDescent="0.25">
      <c r="B42" s="2"/>
      <c r="C42" s="2"/>
      <c r="F42" s="2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</sheetData>
  <mergeCells count="2">
    <mergeCell ref="A8:C8"/>
    <mergeCell ref="A22:B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F8C0-9D59-4815-A067-28BCAAC889EA}">
  <sheetPr>
    <tabColor theme="9" tint="-0.249977111117893"/>
    <pageSetUpPr fitToPage="1"/>
  </sheetPr>
  <dimension ref="A1:AR75"/>
  <sheetViews>
    <sheetView showGridLines="0" tabSelected="1" zoomScale="85" zoomScaleNormal="85" workbookViewId="0">
      <pane ySplit="4" topLeftCell="A5" activePane="bottomLeft" state="frozenSplit"/>
      <selection pane="bottomLeft" activeCell="E10" sqref="E10"/>
    </sheetView>
  </sheetViews>
  <sheetFormatPr baseColWidth="10" defaultRowHeight="15" x14ac:dyDescent="0.25"/>
  <cols>
    <col min="1" max="1" width="36.140625" bestFit="1" customWidth="1"/>
    <col min="2" max="2" width="20.42578125" style="80" customWidth="1"/>
    <col min="3" max="3" width="13" style="80" bestFit="1" customWidth="1"/>
    <col min="4" max="4" width="14.85546875" style="81" customWidth="1"/>
    <col min="5" max="5" width="15.42578125" style="81" bestFit="1" customWidth="1"/>
    <col min="6" max="6" width="15.42578125" bestFit="1" customWidth="1"/>
    <col min="7" max="7" width="22.42578125" style="80" customWidth="1"/>
    <col min="8" max="8" width="17.42578125" style="80" customWidth="1"/>
    <col min="9" max="9" width="12.5703125" style="80" bestFit="1" customWidth="1"/>
    <col min="10" max="12" width="12.5703125" style="80" customWidth="1"/>
    <col min="13" max="13" width="22.5703125" style="80" customWidth="1"/>
    <col min="14" max="20" width="12.5703125" style="80" customWidth="1"/>
    <col min="21" max="21" width="22.85546875" style="80" bestFit="1" customWidth="1"/>
    <col min="22" max="22" width="13" style="80" customWidth="1"/>
    <col min="23" max="23" width="11.42578125" style="80"/>
    <col min="24" max="24" width="23.28515625" style="80" customWidth="1"/>
    <col min="25" max="29" width="11.42578125" style="80"/>
    <col min="30" max="30" width="19.5703125" style="80" bestFit="1" customWidth="1"/>
    <col min="31" max="43" width="11.42578125" style="80"/>
  </cols>
  <sheetData>
    <row r="1" spans="1:44" ht="23.25" x14ac:dyDescent="0.35">
      <c r="A1" s="9" t="s">
        <v>138</v>
      </c>
      <c r="C1" s="88"/>
      <c r="D1" s="88"/>
      <c r="I1" s="3"/>
      <c r="J1" s="3"/>
    </row>
    <row r="2" spans="1:44" x14ac:dyDescent="0.25">
      <c r="B2" s="80" t="s">
        <v>106</v>
      </c>
      <c r="C2" s="90"/>
      <c r="D2" s="90"/>
      <c r="E2" s="90"/>
      <c r="F2" s="90"/>
    </row>
    <row r="3" spans="1:44" x14ac:dyDescent="0.25">
      <c r="A3" s="4" t="s">
        <v>10</v>
      </c>
    </row>
    <row r="4" spans="1:44" x14ac:dyDescent="0.25">
      <c r="A4" s="10" t="s">
        <v>1</v>
      </c>
      <c r="B4" s="11" t="s">
        <v>76</v>
      </c>
      <c r="C4" s="11" t="s">
        <v>4</v>
      </c>
      <c r="D4" s="11" t="s">
        <v>5</v>
      </c>
      <c r="E4" s="12" t="s">
        <v>8</v>
      </c>
      <c r="F4" s="12" t="s">
        <v>15</v>
      </c>
      <c r="G4" s="89">
        <v>2</v>
      </c>
      <c r="H4" s="11" t="s">
        <v>4</v>
      </c>
      <c r="I4" s="11" t="s">
        <v>105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AR4" s="80"/>
    </row>
    <row r="5" spans="1:44" x14ac:dyDescent="0.25">
      <c r="A5" s="46"/>
      <c r="B5" s="46"/>
      <c r="C5" s="34"/>
      <c r="D5" s="34"/>
      <c r="E5" s="35"/>
      <c r="F5" s="35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59"/>
      <c r="AR5" s="80"/>
    </row>
    <row r="6" spans="1:44" x14ac:dyDescent="0.25">
      <c r="A6" s="46" t="s">
        <v>128</v>
      </c>
      <c r="B6" s="91"/>
      <c r="C6" s="92"/>
      <c r="D6" s="92"/>
      <c r="E6" s="97"/>
      <c r="F6" s="35">
        <f>+E6/$G$4</f>
        <v>0</v>
      </c>
      <c r="G6" s="46"/>
      <c r="H6" s="93"/>
      <c r="I6" s="93"/>
      <c r="J6" s="93"/>
      <c r="K6" s="46"/>
      <c r="L6" s="46"/>
      <c r="M6" s="46"/>
      <c r="N6" s="46"/>
      <c r="O6" s="46"/>
      <c r="P6" s="46"/>
      <c r="Q6" s="46"/>
      <c r="R6" s="46"/>
      <c r="S6" s="46"/>
      <c r="T6" s="46"/>
      <c r="U6" s="59"/>
      <c r="AR6" s="80"/>
    </row>
    <row r="7" spans="1:44" x14ac:dyDescent="0.25">
      <c r="A7" s="46" t="s">
        <v>129</v>
      </c>
      <c r="B7" s="91"/>
      <c r="C7" s="92"/>
      <c r="D7" s="92"/>
      <c r="E7" s="97"/>
      <c r="F7" s="35">
        <f t="shared" ref="F7:F20" si="0">+E7/$G$4</f>
        <v>0</v>
      </c>
      <c r="G7" s="46"/>
      <c r="H7" s="93"/>
      <c r="I7" s="93"/>
      <c r="J7" s="93"/>
      <c r="K7" s="46"/>
      <c r="L7" s="46"/>
      <c r="M7" s="46"/>
      <c r="N7" s="46"/>
      <c r="O7" s="46"/>
      <c r="P7" s="46"/>
      <c r="Q7" s="46"/>
      <c r="R7" s="46"/>
      <c r="S7" s="46"/>
      <c r="T7" s="46"/>
      <c r="U7" s="59"/>
      <c r="AR7" s="80"/>
    </row>
    <row r="8" spans="1:44" x14ac:dyDescent="0.25">
      <c r="A8" s="46" t="s">
        <v>130</v>
      </c>
      <c r="B8" s="91"/>
      <c r="C8" s="92"/>
      <c r="D8" s="92"/>
      <c r="E8" s="97"/>
      <c r="F8" s="35">
        <f t="shared" si="0"/>
        <v>0</v>
      </c>
      <c r="G8" s="46"/>
      <c r="H8" s="93"/>
      <c r="I8" s="93"/>
      <c r="J8" s="93"/>
      <c r="K8" s="46"/>
      <c r="L8" s="46"/>
      <c r="M8" s="46"/>
      <c r="N8" s="46"/>
      <c r="O8" s="46"/>
      <c r="P8" s="46"/>
      <c r="Q8" s="46"/>
      <c r="R8" s="46"/>
      <c r="S8" s="46"/>
      <c r="T8" s="46"/>
      <c r="U8" s="59"/>
      <c r="AR8" s="80"/>
    </row>
    <row r="9" spans="1:44" x14ac:dyDescent="0.25">
      <c r="A9" s="46" t="s">
        <v>131</v>
      </c>
      <c r="B9" s="91"/>
      <c r="C9" s="92"/>
      <c r="D9" s="92"/>
      <c r="E9" s="97"/>
      <c r="F9" s="35">
        <f t="shared" si="0"/>
        <v>0</v>
      </c>
      <c r="G9" s="46"/>
      <c r="H9" s="93"/>
      <c r="I9" s="93"/>
      <c r="J9" s="93"/>
      <c r="K9" s="46"/>
      <c r="L9" s="46"/>
      <c r="M9" s="46"/>
      <c r="N9" s="46"/>
      <c r="O9" s="46"/>
      <c r="P9" s="46"/>
      <c r="Q9" s="46"/>
      <c r="R9" s="46"/>
      <c r="S9" s="46"/>
      <c r="T9" s="46"/>
      <c r="U9" s="59"/>
      <c r="AR9" s="80"/>
    </row>
    <row r="10" spans="1:44" x14ac:dyDescent="0.25">
      <c r="A10" s="46" t="s">
        <v>132</v>
      </c>
      <c r="B10" s="91"/>
      <c r="C10" s="92"/>
      <c r="D10" s="92"/>
      <c r="E10" s="97"/>
      <c r="F10" s="35">
        <f t="shared" si="0"/>
        <v>0</v>
      </c>
      <c r="G10" s="46"/>
      <c r="H10" s="93"/>
      <c r="I10" s="93"/>
      <c r="J10" s="93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59"/>
      <c r="AR10" s="80"/>
    </row>
    <row r="11" spans="1:44" x14ac:dyDescent="0.25">
      <c r="A11" s="46" t="s">
        <v>133</v>
      </c>
      <c r="B11" s="91"/>
      <c r="C11" s="92"/>
      <c r="D11" s="92"/>
      <c r="E11" s="97"/>
      <c r="F11" s="35">
        <f t="shared" si="0"/>
        <v>0</v>
      </c>
      <c r="G11" s="46"/>
      <c r="H11" s="93"/>
      <c r="I11" s="93"/>
      <c r="J11" s="93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59"/>
      <c r="AR11" s="80"/>
    </row>
    <row r="12" spans="1:44" x14ac:dyDescent="0.25">
      <c r="A12" s="46" t="s">
        <v>134</v>
      </c>
      <c r="B12" s="91"/>
      <c r="C12" s="92"/>
      <c r="D12" s="92"/>
      <c r="E12" s="97"/>
      <c r="F12" s="35">
        <f t="shared" si="0"/>
        <v>0</v>
      </c>
      <c r="G12" s="46"/>
      <c r="H12" s="93"/>
      <c r="I12" s="93"/>
      <c r="J12" s="93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59"/>
      <c r="AR12" s="80"/>
    </row>
    <row r="13" spans="1:44" x14ac:dyDescent="0.25">
      <c r="A13" s="46" t="s">
        <v>135</v>
      </c>
      <c r="B13" s="91"/>
      <c r="C13" s="92"/>
      <c r="D13" s="92"/>
      <c r="E13" s="97"/>
      <c r="F13" s="35">
        <f t="shared" si="0"/>
        <v>0</v>
      </c>
      <c r="G13" s="46"/>
      <c r="H13" s="93"/>
      <c r="I13" s="93"/>
      <c r="J13" s="93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59"/>
      <c r="AR13" s="80"/>
    </row>
    <row r="14" spans="1:44" x14ac:dyDescent="0.25">
      <c r="A14" s="46" t="s">
        <v>136</v>
      </c>
      <c r="B14" s="91"/>
      <c r="C14" s="92"/>
      <c r="D14" s="92"/>
      <c r="E14" s="97"/>
      <c r="F14" s="35">
        <f t="shared" si="0"/>
        <v>0</v>
      </c>
      <c r="G14" s="46"/>
      <c r="H14" s="93"/>
      <c r="I14" s="93"/>
      <c r="J14" s="93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59"/>
      <c r="AR14" s="80"/>
    </row>
    <row r="15" spans="1:44" x14ac:dyDescent="0.25">
      <c r="A15" s="46" t="s">
        <v>137</v>
      </c>
      <c r="B15" s="91"/>
      <c r="C15" s="92"/>
      <c r="D15" s="92"/>
      <c r="E15" s="97"/>
      <c r="F15" s="35">
        <f t="shared" si="0"/>
        <v>0</v>
      </c>
      <c r="G15" s="46"/>
      <c r="H15" s="93"/>
      <c r="I15" s="93"/>
      <c r="J15" s="93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59"/>
      <c r="AR15" s="80"/>
    </row>
    <row r="16" spans="1:44" x14ac:dyDescent="0.25">
      <c r="A16" s="46"/>
      <c r="B16" s="59"/>
      <c r="C16" s="34"/>
      <c r="D16" s="34"/>
      <c r="E16" s="35"/>
      <c r="F16" s="35">
        <f t="shared" si="0"/>
        <v>0</v>
      </c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9"/>
      <c r="AR16" s="80"/>
    </row>
    <row r="17" spans="1:44" x14ac:dyDescent="0.25">
      <c r="A17" s="46"/>
      <c r="B17" s="59"/>
      <c r="C17" s="34"/>
      <c r="D17" s="34"/>
      <c r="E17" s="35"/>
      <c r="F17" s="35">
        <f t="shared" si="0"/>
        <v>0</v>
      </c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59"/>
      <c r="AR17" s="80"/>
    </row>
    <row r="18" spans="1:44" x14ac:dyDescent="0.25">
      <c r="A18" s="46"/>
      <c r="B18" s="59"/>
      <c r="C18" s="34"/>
      <c r="D18" s="34"/>
      <c r="E18" s="35"/>
      <c r="F18" s="35">
        <f t="shared" si="0"/>
        <v>0</v>
      </c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59"/>
      <c r="AR18" s="80"/>
    </row>
    <row r="19" spans="1:44" x14ac:dyDescent="0.25">
      <c r="A19" s="46"/>
      <c r="B19" s="59"/>
      <c r="C19" s="34"/>
      <c r="D19" s="34"/>
      <c r="E19" s="35"/>
      <c r="F19" s="35">
        <f t="shared" si="0"/>
        <v>0</v>
      </c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59"/>
      <c r="AR19" s="80"/>
    </row>
    <row r="20" spans="1:44" x14ac:dyDescent="0.25">
      <c r="A20" s="46"/>
      <c r="B20" s="59"/>
      <c r="C20" s="34"/>
      <c r="D20" s="34"/>
      <c r="E20" s="35"/>
      <c r="F20" s="35">
        <f t="shared" si="0"/>
        <v>0</v>
      </c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59"/>
      <c r="AR20" s="80"/>
    </row>
    <row r="21" spans="1:44" x14ac:dyDescent="0.25">
      <c r="A21" s="46"/>
      <c r="B21" s="59"/>
      <c r="C21" s="34"/>
      <c r="D21" s="34"/>
      <c r="E21" s="35"/>
      <c r="F21" s="35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59"/>
      <c r="AR21" s="80"/>
    </row>
    <row r="22" spans="1:44" ht="15.75" thickBot="1" x14ac:dyDescent="0.3">
      <c r="B22"/>
      <c r="C22" s="3"/>
      <c r="D22" s="3"/>
      <c r="E22" s="6"/>
      <c r="F22" s="6"/>
      <c r="G22"/>
      <c r="AR22" s="80"/>
    </row>
    <row r="23" spans="1:44" ht="15.75" x14ac:dyDescent="0.25">
      <c r="A23" s="84" t="s">
        <v>9</v>
      </c>
      <c r="B23" s="84"/>
      <c r="C23" s="84"/>
      <c r="E23" s="5">
        <f>SUM(E6:E22)</f>
        <v>0</v>
      </c>
      <c r="F23" s="5">
        <f>+E23/$G$4</f>
        <v>0</v>
      </c>
    </row>
    <row r="24" spans="1:44" ht="15.75" x14ac:dyDescent="0.25">
      <c r="A24" s="79"/>
      <c r="B24" s="79"/>
      <c r="C24" s="79"/>
      <c r="E24" s="5"/>
      <c r="F24" s="5"/>
    </row>
    <row r="25" spans="1:44" x14ac:dyDescent="0.25">
      <c r="C25" s="3"/>
    </row>
    <row r="26" spans="1:44" s="80" customFormat="1" hidden="1" x14ac:dyDescent="0.25">
      <c r="A26" s="64" t="s">
        <v>23</v>
      </c>
      <c r="B26" s="65">
        <v>11</v>
      </c>
      <c r="C26" s="66">
        <f>+V26/B26</f>
        <v>1298070.2000000002</v>
      </c>
      <c r="D26" s="66">
        <f>+C26/$E$28</f>
        <v>649035.10000000009</v>
      </c>
      <c r="E26" s="66">
        <v>12980702</v>
      </c>
      <c r="F26" s="66">
        <f>+V26/$E$28</f>
        <v>7139386.1000000006</v>
      </c>
      <c r="G26" s="65" t="s">
        <v>111</v>
      </c>
      <c r="H26" s="65" t="s">
        <v>112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7">
        <v>1.1000000000000001</v>
      </c>
      <c r="V26" s="68">
        <f>+E26*U26</f>
        <v>14278772.200000001</v>
      </c>
      <c r="W26" s="68">
        <f>+V26/$E$28</f>
        <v>7139386.1000000006</v>
      </c>
      <c r="X26" s="69" t="s">
        <v>113</v>
      </c>
      <c r="Y26" s="70"/>
      <c r="Z26" s="65" t="s">
        <v>110</v>
      </c>
      <c r="AA26" s="70"/>
      <c r="AB26" s="72"/>
      <c r="AR26"/>
    </row>
    <row r="27" spans="1:44" s="80" customFormat="1" x14ac:dyDescent="0.25">
      <c r="A27"/>
      <c r="B27" s="3"/>
      <c r="C27" s="3"/>
      <c r="D27" s="81"/>
      <c r="E27" s="81"/>
      <c r="F27"/>
      <c r="AR27"/>
    </row>
    <row r="28" spans="1:44" s="80" customFormat="1" x14ac:dyDescent="0.25">
      <c r="A28" s="4" t="s">
        <v>18</v>
      </c>
      <c r="D28" s="81" t="s">
        <v>107</v>
      </c>
      <c r="E28" s="94">
        <v>2</v>
      </c>
      <c r="F28"/>
      <c r="AR28"/>
    </row>
    <row r="29" spans="1:44" s="58" customFormat="1" ht="30" x14ac:dyDescent="0.25">
      <c r="A29" s="47" t="s">
        <v>19</v>
      </c>
      <c r="B29" s="48" t="s">
        <v>20</v>
      </c>
      <c r="C29" s="48" t="s">
        <v>31</v>
      </c>
      <c r="D29" s="48" t="s">
        <v>32</v>
      </c>
      <c r="E29" s="48" t="s">
        <v>108</v>
      </c>
      <c r="F29" s="48" t="s">
        <v>8</v>
      </c>
      <c r="G29" s="48" t="s">
        <v>28</v>
      </c>
      <c r="H29" s="48" t="s">
        <v>30</v>
      </c>
      <c r="I29" s="48" t="s">
        <v>118</v>
      </c>
      <c r="J29" s="48" t="s">
        <v>93</v>
      </c>
      <c r="K29" s="49" t="s">
        <v>94</v>
      </c>
      <c r="L29" s="49" t="s">
        <v>95</v>
      </c>
      <c r="AR29" s="18"/>
    </row>
    <row r="30" spans="1:44" s="80" customFormat="1" x14ac:dyDescent="0.25">
      <c r="A30" t="s">
        <v>119</v>
      </c>
      <c r="B30" s="96">
        <v>2</v>
      </c>
      <c r="C30" s="81">
        <f t="shared" ref="C30" si="1">+K30/B30</f>
        <v>0</v>
      </c>
      <c r="D30" s="81">
        <f t="shared" ref="D30" si="2">+C30/$E$28</f>
        <v>0</v>
      </c>
      <c r="E30" s="97"/>
      <c r="F30" s="81">
        <f>+K30/$E$28</f>
        <v>0</v>
      </c>
      <c r="H30" s="77"/>
      <c r="J30" s="95">
        <v>1.21</v>
      </c>
      <c r="K30" s="38">
        <f t="shared" ref="K30:K40" si="3">+E30*J30</f>
        <v>0</v>
      </c>
      <c r="L30" s="38">
        <f>+K30/$E$28</f>
        <v>0</v>
      </c>
      <c r="M30" s="98"/>
      <c r="N30" s="72"/>
      <c r="O30" s="72"/>
      <c r="P30" s="72"/>
      <c r="Q30" s="72"/>
      <c r="R30" s="72"/>
      <c r="S30" s="72"/>
      <c r="T30" s="72"/>
      <c r="V30" s="62"/>
      <c r="W30" s="72"/>
      <c r="X30" s="63"/>
      <c r="AR30"/>
    </row>
    <row r="31" spans="1:44" s="80" customFormat="1" x14ac:dyDescent="0.25">
      <c r="A31" t="s">
        <v>120</v>
      </c>
      <c r="B31" s="96">
        <v>2</v>
      </c>
      <c r="C31" s="81">
        <f>+K31/B31</f>
        <v>0</v>
      </c>
      <c r="D31" s="81">
        <f>+C31/$E$28</f>
        <v>0</v>
      </c>
      <c r="E31" s="97"/>
      <c r="F31" s="81">
        <f>+K31/$E$28</f>
        <v>0</v>
      </c>
      <c r="H31" s="77"/>
      <c r="J31" s="95">
        <v>1.21</v>
      </c>
      <c r="K31" s="38">
        <f>+E31*J31</f>
        <v>0</v>
      </c>
      <c r="L31" s="38">
        <f>+K31/$E$28</f>
        <v>0</v>
      </c>
      <c r="M31" s="98"/>
      <c r="N31" s="72"/>
      <c r="O31" s="72"/>
      <c r="P31" s="72"/>
      <c r="Q31" s="72"/>
      <c r="R31" s="72"/>
      <c r="S31" s="72"/>
      <c r="T31" s="72"/>
      <c r="V31" s="62"/>
      <c r="W31" s="72"/>
      <c r="X31" s="63"/>
      <c r="AR31"/>
    </row>
    <row r="32" spans="1:44" s="80" customFormat="1" ht="15.75" customHeight="1" x14ac:dyDescent="0.25">
      <c r="A32" t="s">
        <v>121</v>
      </c>
      <c r="B32" s="96">
        <v>3</v>
      </c>
      <c r="C32" s="81">
        <f t="shared" ref="C32:C39" si="4">+K32/B32</f>
        <v>0</v>
      </c>
      <c r="D32" s="81">
        <f t="shared" ref="D32:D39" si="5">+C32/$E$28</f>
        <v>0</v>
      </c>
      <c r="E32" s="97"/>
      <c r="F32" s="81">
        <f t="shared" ref="F32:F39" si="6">+K32/$E$28</f>
        <v>0</v>
      </c>
      <c r="H32" s="77"/>
      <c r="J32" s="95">
        <v>1.19</v>
      </c>
      <c r="K32" s="38">
        <f t="shared" ref="K32:K39" si="7">+E32*J32</f>
        <v>0</v>
      </c>
      <c r="L32" s="38">
        <f t="shared" ref="L32:L39" si="8">+K32/$E$28</f>
        <v>0</v>
      </c>
      <c r="M32" s="98"/>
      <c r="N32" s="72"/>
      <c r="O32" s="72"/>
      <c r="P32" s="72"/>
      <c r="Q32" s="72"/>
      <c r="R32" s="72"/>
      <c r="S32" s="72"/>
      <c r="T32" s="72"/>
      <c r="V32" s="62"/>
      <c r="W32" s="72"/>
      <c r="X32" s="63"/>
      <c r="AR32"/>
    </row>
    <row r="33" spans="1:44" s="80" customFormat="1" x14ac:dyDescent="0.25">
      <c r="A33" t="s">
        <v>122</v>
      </c>
      <c r="B33" s="96">
        <v>3</v>
      </c>
      <c r="C33" s="81">
        <f t="shared" si="4"/>
        <v>0</v>
      </c>
      <c r="D33" s="81">
        <f t="shared" si="5"/>
        <v>0</v>
      </c>
      <c r="E33" s="97"/>
      <c r="F33" s="81">
        <f t="shared" si="6"/>
        <v>0</v>
      </c>
      <c r="H33" s="77"/>
      <c r="J33" s="95">
        <v>1.21</v>
      </c>
      <c r="K33" s="38">
        <f t="shared" si="7"/>
        <v>0</v>
      </c>
      <c r="L33" s="38">
        <f t="shared" si="8"/>
        <v>0</v>
      </c>
      <c r="M33" s="98"/>
      <c r="N33" s="72"/>
      <c r="O33" s="72"/>
      <c r="P33" s="72"/>
      <c r="Q33" s="72"/>
      <c r="R33" s="72"/>
      <c r="S33" s="72"/>
      <c r="T33" s="72"/>
      <c r="V33" s="62"/>
      <c r="W33" s="72"/>
      <c r="X33" s="63"/>
      <c r="AR33"/>
    </row>
    <row r="34" spans="1:44" s="80" customFormat="1" x14ac:dyDescent="0.25">
      <c r="A34" t="s">
        <v>123</v>
      </c>
      <c r="B34" s="96">
        <v>2</v>
      </c>
      <c r="C34" s="81">
        <f t="shared" si="4"/>
        <v>0</v>
      </c>
      <c r="D34" s="81">
        <f t="shared" si="5"/>
        <v>0</v>
      </c>
      <c r="E34" s="97"/>
      <c r="F34" s="81">
        <f t="shared" si="6"/>
        <v>0</v>
      </c>
      <c r="H34" s="77"/>
      <c r="J34" s="95">
        <v>1.21</v>
      </c>
      <c r="K34" s="38">
        <f t="shared" si="7"/>
        <v>0</v>
      </c>
      <c r="L34" s="38">
        <f t="shared" si="8"/>
        <v>0</v>
      </c>
      <c r="M34" s="98"/>
      <c r="N34" s="72"/>
      <c r="O34" s="72"/>
      <c r="P34" s="72"/>
      <c r="Q34" s="72"/>
      <c r="R34" s="72"/>
      <c r="S34" s="72"/>
      <c r="T34" s="72"/>
      <c r="V34" s="62"/>
      <c r="W34" s="72"/>
      <c r="X34" s="63"/>
      <c r="AR34"/>
    </row>
    <row r="35" spans="1:44" s="80" customFormat="1" x14ac:dyDescent="0.25">
      <c r="A35" t="s">
        <v>124</v>
      </c>
      <c r="B35" s="96">
        <v>3</v>
      </c>
      <c r="C35" s="81">
        <f t="shared" si="4"/>
        <v>0</v>
      </c>
      <c r="D35" s="81">
        <f t="shared" si="5"/>
        <v>0</v>
      </c>
      <c r="E35" s="97"/>
      <c r="F35" s="81">
        <f t="shared" si="6"/>
        <v>0</v>
      </c>
      <c r="G35" s="83"/>
      <c r="H35" s="77"/>
      <c r="J35" s="95">
        <v>1.21</v>
      </c>
      <c r="K35" s="38">
        <f t="shared" si="7"/>
        <v>0</v>
      </c>
      <c r="L35" s="38">
        <f t="shared" si="8"/>
        <v>0</v>
      </c>
      <c r="M35" s="98"/>
      <c r="N35" s="72"/>
      <c r="O35" s="72"/>
      <c r="P35" s="72"/>
      <c r="Q35" s="72"/>
      <c r="R35" s="72"/>
      <c r="S35" s="72"/>
      <c r="T35" s="72"/>
      <c r="V35" s="62"/>
      <c r="W35" s="72"/>
      <c r="X35" s="63"/>
      <c r="AR35"/>
    </row>
    <row r="36" spans="1:44" s="80" customFormat="1" x14ac:dyDescent="0.25">
      <c r="A36" t="s">
        <v>125</v>
      </c>
      <c r="B36" s="96">
        <v>1</v>
      </c>
      <c r="C36" s="81">
        <f t="shared" si="4"/>
        <v>0</v>
      </c>
      <c r="D36" s="81">
        <f t="shared" si="5"/>
        <v>0</v>
      </c>
      <c r="E36" s="97"/>
      <c r="F36" s="81">
        <f t="shared" si="6"/>
        <v>0</v>
      </c>
      <c r="G36" s="83"/>
      <c r="H36" s="77"/>
      <c r="J36" s="95">
        <v>1.21</v>
      </c>
      <c r="K36" s="38">
        <f t="shared" si="7"/>
        <v>0</v>
      </c>
      <c r="L36" s="38">
        <f t="shared" si="8"/>
        <v>0</v>
      </c>
      <c r="M36" s="98"/>
      <c r="N36" s="72"/>
      <c r="O36" s="72"/>
      <c r="P36" s="72"/>
      <c r="Q36" s="72"/>
      <c r="R36" s="72"/>
      <c r="S36" s="72"/>
      <c r="T36" s="72"/>
      <c r="V36" s="62"/>
      <c r="W36" s="72"/>
      <c r="X36" s="63"/>
      <c r="AR36"/>
    </row>
    <row r="37" spans="1:44" s="80" customFormat="1" x14ac:dyDescent="0.25">
      <c r="A37" t="s">
        <v>126</v>
      </c>
      <c r="B37" s="96">
        <v>2</v>
      </c>
      <c r="C37" s="81">
        <f t="shared" si="4"/>
        <v>0</v>
      </c>
      <c r="D37" s="81">
        <f t="shared" si="5"/>
        <v>0</v>
      </c>
      <c r="E37" s="97"/>
      <c r="F37" s="81">
        <f t="shared" si="6"/>
        <v>0</v>
      </c>
      <c r="G37" s="83"/>
      <c r="H37" s="77"/>
      <c r="J37" s="95">
        <v>1.21</v>
      </c>
      <c r="K37" s="38">
        <f t="shared" si="7"/>
        <v>0</v>
      </c>
      <c r="L37" s="38">
        <f t="shared" si="8"/>
        <v>0</v>
      </c>
      <c r="M37" s="98"/>
      <c r="N37" s="72"/>
      <c r="O37" s="72"/>
      <c r="P37" s="72"/>
      <c r="Q37" s="72"/>
      <c r="R37" s="72"/>
      <c r="S37" s="72"/>
      <c r="T37" s="72"/>
      <c r="V37" s="62"/>
      <c r="W37" s="72"/>
      <c r="X37" s="63"/>
      <c r="AR37"/>
    </row>
    <row r="38" spans="1:44" s="80" customFormat="1" x14ac:dyDescent="0.25">
      <c r="A38" t="s">
        <v>127</v>
      </c>
      <c r="B38" s="96">
        <v>2</v>
      </c>
      <c r="C38" s="81">
        <f t="shared" si="4"/>
        <v>0</v>
      </c>
      <c r="D38" s="81">
        <f t="shared" si="5"/>
        <v>0</v>
      </c>
      <c r="E38" s="97"/>
      <c r="F38" s="81">
        <f t="shared" si="6"/>
        <v>0</v>
      </c>
      <c r="G38" s="83"/>
      <c r="H38" s="77"/>
      <c r="J38" s="95">
        <v>1.21</v>
      </c>
      <c r="K38" s="38">
        <f t="shared" si="7"/>
        <v>0</v>
      </c>
      <c r="L38" s="38">
        <f t="shared" si="8"/>
        <v>0</v>
      </c>
      <c r="M38" s="98"/>
      <c r="N38" s="72"/>
      <c r="O38" s="72"/>
      <c r="P38" s="72"/>
      <c r="Q38" s="72"/>
      <c r="R38" s="72"/>
      <c r="S38" s="72"/>
      <c r="T38" s="72"/>
      <c r="V38" s="62"/>
      <c r="W38" s="72"/>
      <c r="X38" s="63"/>
      <c r="AR38"/>
    </row>
    <row r="39" spans="1:44" s="80" customFormat="1" x14ac:dyDescent="0.25">
      <c r="A39" t="s">
        <v>119</v>
      </c>
      <c r="B39" s="96">
        <v>1</v>
      </c>
      <c r="C39" s="81">
        <f t="shared" si="4"/>
        <v>0</v>
      </c>
      <c r="D39" s="81">
        <f t="shared" si="5"/>
        <v>0</v>
      </c>
      <c r="E39" s="97"/>
      <c r="F39" s="81">
        <f t="shared" si="6"/>
        <v>0</v>
      </c>
      <c r="H39" s="77"/>
      <c r="J39" s="95">
        <v>1.21</v>
      </c>
      <c r="K39" s="38">
        <f t="shared" si="7"/>
        <v>0</v>
      </c>
      <c r="L39" s="38">
        <f t="shared" si="8"/>
        <v>0</v>
      </c>
      <c r="M39" s="98"/>
      <c r="N39" s="72"/>
      <c r="O39" s="72"/>
      <c r="P39" s="72"/>
      <c r="Q39" s="72"/>
      <c r="R39" s="72"/>
      <c r="S39" s="72"/>
      <c r="T39" s="72"/>
      <c r="V39" s="62"/>
      <c r="W39" s="72"/>
      <c r="X39" s="63"/>
      <c r="AR39"/>
    </row>
    <row r="40" spans="1:44" s="80" customFormat="1" x14ac:dyDescent="0.25">
      <c r="A40"/>
      <c r="B40" s="96"/>
      <c r="C40" s="81"/>
      <c r="D40" s="81"/>
      <c r="E40" s="97"/>
      <c r="F40" s="81">
        <f>+K40/$E$28</f>
        <v>0</v>
      </c>
      <c r="J40" s="36"/>
      <c r="K40" s="38">
        <f t="shared" si="3"/>
        <v>0</v>
      </c>
      <c r="L40" s="38">
        <f>+K40/$E$28</f>
        <v>0</v>
      </c>
      <c r="M40" s="71"/>
      <c r="N40" s="72"/>
      <c r="O40" s="72"/>
      <c r="P40" s="72"/>
      <c r="Q40" s="72"/>
      <c r="R40" s="72"/>
      <c r="S40" s="72"/>
      <c r="T40" s="72"/>
      <c r="V40" s="62"/>
      <c r="W40" s="72"/>
      <c r="X40" s="63"/>
      <c r="AR40"/>
    </row>
    <row r="41" spans="1:44" s="58" customFormat="1" ht="15.75" thickBot="1" x14ac:dyDescent="0.3">
      <c r="A41" s="45"/>
      <c r="B41" s="40"/>
      <c r="C41" s="41"/>
      <c r="D41" s="41"/>
      <c r="E41" s="41"/>
      <c r="F41" s="41"/>
      <c r="G41" s="21"/>
      <c r="J41" s="42"/>
      <c r="K41" s="50"/>
      <c r="L41" s="50"/>
      <c r="M41" s="73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</row>
    <row r="42" spans="1:44" s="80" customFormat="1" x14ac:dyDescent="0.25">
      <c r="A42" s="4" t="s">
        <v>9</v>
      </c>
      <c r="B42" s="8">
        <f>SUM(B30:B41)</f>
        <v>21</v>
      </c>
      <c r="C42" s="5">
        <f>SUM(C30:C41)</f>
        <v>0</v>
      </c>
      <c r="D42" s="5">
        <f>SUM(D30:D41)</f>
        <v>0</v>
      </c>
      <c r="E42" s="5">
        <f>SUM(E30:E41)</f>
        <v>0</v>
      </c>
      <c r="F42" s="5">
        <f>SUM(F30:F41)</f>
        <v>0</v>
      </c>
      <c r="K42" s="39">
        <f>SUM(K30:K41)</f>
        <v>0</v>
      </c>
      <c r="L42" s="39">
        <f>+K42/$E$28</f>
        <v>0</v>
      </c>
      <c r="AR42"/>
    </row>
    <row r="43" spans="1:44" s="80" customFormat="1" x14ac:dyDescent="0.25">
      <c r="A43"/>
      <c r="C43" s="81"/>
      <c r="D43" s="81"/>
      <c r="E43" s="81"/>
      <c r="F43" s="17"/>
      <c r="AR43"/>
    </row>
    <row r="44" spans="1:44" s="80" customFormat="1" x14ac:dyDescent="0.25">
      <c r="A44"/>
      <c r="C44" s="81"/>
      <c r="D44" s="81"/>
      <c r="E44" s="81"/>
      <c r="F44"/>
      <c r="K44" s="81"/>
      <c r="AR44"/>
    </row>
    <row r="45" spans="1:44" s="80" customFormat="1" x14ac:dyDescent="0.25">
      <c r="A45" s="4" t="s">
        <v>34</v>
      </c>
      <c r="B45" s="75" t="s">
        <v>115</v>
      </c>
      <c r="C45" s="76" t="s">
        <v>116</v>
      </c>
      <c r="D45" s="81"/>
      <c r="E45" s="81"/>
      <c r="F45"/>
      <c r="AR45"/>
    </row>
    <row r="46" spans="1:44" s="80" customFormat="1" x14ac:dyDescent="0.25">
      <c r="A46" t="s">
        <v>35</v>
      </c>
      <c r="B46" s="81">
        <f>+F23</f>
        <v>0</v>
      </c>
      <c r="C46" s="81">
        <f>+B46/$Y$64</f>
        <v>0</v>
      </c>
      <c r="D46" s="87"/>
      <c r="E46" s="87"/>
      <c r="F46" s="87"/>
      <c r="AR46"/>
    </row>
    <row r="47" spans="1:44" s="80" customFormat="1" x14ac:dyDescent="0.25">
      <c r="A47" t="s">
        <v>42</v>
      </c>
      <c r="B47" s="16">
        <f>+F42</f>
        <v>0</v>
      </c>
      <c r="C47" s="81">
        <f>+B47/4100</f>
        <v>0</v>
      </c>
      <c r="D47" s="87"/>
      <c r="E47" s="87"/>
      <c r="F47" s="87"/>
      <c r="AR47"/>
    </row>
    <row r="48" spans="1:44" s="80" customFormat="1" x14ac:dyDescent="0.25">
      <c r="A48" t="s">
        <v>104</v>
      </c>
      <c r="B48" s="44">
        <f>+Y65</f>
        <v>7568000</v>
      </c>
      <c r="C48" s="44">
        <f>+B48/$Y$64</f>
        <v>1760</v>
      </c>
      <c r="D48" s="87"/>
      <c r="E48" s="87"/>
      <c r="F48" s="87"/>
      <c r="AR48"/>
    </row>
    <row r="49" spans="1:44" s="80" customFormat="1" ht="15.75" x14ac:dyDescent="0.25">
      <c r="A49" s="4" t="s">
        <v>74</v>
      </c>
      <c r="B49" s="5">
        <f>SUM(B46:B48)</f>
        <v>7568000</v>
      </c>
      <c r="C49" s="32">
        <f>+B49/$Y$64</f>
        <v>1760</v>
      </c>
      <c r="D49" s="78" t="s">
        <v>117</v>
      </c>
      <c r="E49" s="78">
        <f>+B49*2</f>
        <v>15136000</v>
      </c>
      <c r="F49"/>
      <c r="AR49"/>
    </row>
    <row r="51" spans="1:44" s="80" customFormat="1" x14ac:dyDescent="0.25">
      <c r="A51" t="s">
        <v>67</v>
      </c>
      <c r="B51" s="16">
        <f>+Y65</f>
        <v>7568000</v>
      </c>
      <c r="D51" s="81"/>
      <c r="E51" s="81"/>
      <c r="F51"/>
      <c r="AR51"/>
    </row>
    <row r="52" spans="1:44" s="80" customFormat="1" x14ac:dyDescent="0.25">
      <c r="A52"/>
      <c r="D52" s="81"/>
      <c r="E52" s="81"/>
      <c r="AR52"/>
    </row>
    <row r="53" spans="1:44" s="80" customFormat="1" x14ac:dyDescent="0.25">
      <c r="A53" s="24"/>
      <c r="B53" s="99" t="s">
        <v>141</v>
      </c>
      <c r="C53" s="99" t="s">
        <v>141</v>
      </c>
      <c r="D53" s="99" t="s">
        <v>141</v>
      </c>
      <c r="E53" s="99" t="s">
        <v>141</v>
      </c>
      <c r="F53" s="99" t="s">
        <v>141</v>
      </c>
      <c r="G53" s="99" t="s">
        <v>141</v>
      </c>
      <c r="H53" s="99" t="s">
        <v>141</v>
      </c>
      <c r="I53" s="99" t="s">
        <v>141</v>
      </c>
      <c r="J53" s="99" t="s">
        <v>141</v>
      </c>
      <c r="K53" s="99" t="s">
        <v>141</v>
      </c>
      <c r="L53" s="99" t="s">
        <v>141</v>
      </c>
      <c r="M53" s="99" t="s">
        <v>141</v>
      </c>
      <c r="N53" s="99" t="s">
        <v>141</v>
      </c>
      <c r="O53" s="99" t="s">
        <v>141</v>
      </c>
      <c r="P53" s="99" t="s">
        <v>141</v>
      </c>
      <c r="Q53" s="99" t="s">
        <v>141</v>
      </c>
      <c r="R53" s="99" t="s">
        <v>141</v>
      </c>
      <c r="S53" s="99" t="s">
        <v>141</v>
      </c>
      <c r="T53" s="99" t="s">
        <v>141</v>
      </c>
      <c r="U53" s="99" t="s">
        <v>141</v>
      </c>
      <c r="V53" s="99" t="s">
        <v>141</v>
      </c>
      <c r="W53" s="99" t="s">
        <v>141</v>
      </c>
      <c r="AF53"/>
    </row>
    <row r="54" spans="1:44" s="80" customFormat="1" x14ac:dyDescent="0.25">
      <c r="A54" s="27"/>
      <c r="B54" s="28" t="s">
        <v>142</v>
      </c>
      <c r="C54" s="28" t="s">
        <v>142</v>
      </c>
      <c r="D54" s="28" t="s">
        <v>142</v>
      </c>
      <c r="E54" s="28" t="s">
        <v>142</v>
      </c>
      <c r="F54" s="28" t="s">
        <v>142</v>
      </c>
      <c r="G54" s="28" t="s">
        <v>142</v>
      </c>
      <c r="H54" s="28" t="s">
        <v>142</v>
      </c>
      <c r="I54" s="28" t="s">
        <v>142</v>
      </c>
      <c r="J54" s="28" t="s">
        <v>142</v>
      </c>
      <c r="K54" s="28" t="s">
        <v>142</v>
      </c>
      <c r="L54" s="28" t="s">
        <v>142</v>
      </c>
      <c r="M54" s="28" t="s">
        <v>142</v>
      </c>
      <c r="N54" s="28" t="s">
        <v>142</v>
      </c>
      <c r="O54" s="28" t="s">
        <v>142</v>
      </c>
      <c r="P54" s="28" t="s">
        <v>142</v>
      </c>
      <c r="Q54" s="28" t="s">
        <v>142</v>
      </c>
      <c r="R54" s="28" t="s">
        <v>142</v>
      </c>
      <c r="S54" s="28" t="s">
        <v>142</v>
      </c>
      <c r="T54" s="28" t="s">
        <v>142</v>
      </c>
      <c r="U54" s="28" t="s">
        <v>142</v>
      </c>
      <c r="V54" s="28" t="s">
        <v>142</v>
      </c>
      <c r="W54" s="28" t="s">
        <v>142</v>
      </c>
      <c r="X54" s="28" t="s">
        <v>9</v>
      </c>
      <c r="AF54"/>
    </row>
    <row r="55" spans="1:44" s="80" customFormat="1" x14ac:dyDescent="0.25">
      <c r="A55" s="25" t="s">
        <v>53</v>
      </c>
      <c r="B55" s="60">
        <v>5</v>
      </c>
      <c r="C55" s="60">
        <f>+$B$55</f>
        <v>5</v>
      </c>
      <c r="D55" s="60">
        <f t="shared" ref="D55:W55" si="9">+$B$55</f>
        <v>5</v>
      </c>
      <c r="E55" s="60">
        <f t="shared" si="9"/>
        <v>5</v>
      </c>
      <c r="F55" s="60">
        <f t="shared" si="9"/>
        <v>5</v>
      </c>
      <c r="G55" s="60">
        <f t="shared" si="9"/>
        <v>5</v>
      </c>
      <c r="H55" s="60">
        <f t="shared" si="9"/>
        <v>5</v>
      </c>
      <c r="I55" s="60">
        <f t="shared" si="9"/>
        <v>5</v>
      </c>
      <c r="J55" s="60">
        <f t="shared" si="9"/>
        <v>5</v>
      </c>
      <c r="K55" s="60">
        <f t="shared" si="9"/>
        <v>5</v>
      </c>
      <c r="L55" s="60">
        <f t="shared" si="9"/>
        <v>5</v>
      </c>
      <c r="M55" s="60">
        <f t="shared" si="9"/>
        <v>5</v>
      </c>
      <c r="N55" s="60">
        <f t="shared" si="9"/>
        <v>5</v>
      </c>
      <c r="O55" s="60">
        <f t="shared" si="9"/>
        <v>5</v>
      </c>
      <c r="P55" s="60">
        <f t="shared" si="9"/>
        <v>5</v>
      </c>
      <c r="Q55" s="60">
        <f t="shared" si="9"/>
        <v>5</v>
      </c>
      <c r="R55" s="60">
        <f t="shared" si="9"/>
        <v>5</v>
      </c>
      <c r="S55" s="60">
        <f t="shared" si="9"/>
        <v>5</v>
      </c>
      <c r="T55" s="60">
        <f t="shared" si="9"/>
        <v>5</v>
      </c>
      <c r="U55" s="60">
        <f t="shared" si="9"/>
        <v>5</v>
      </c>
      <c r="V55" s="60">
        <f t="shared" si="9"/>
        <v>5</v>
      </c>
      <c r="W55" s="60">
        <f t="shared" si="9"/>
        <v>5</v>
      </c>
      <c r="X55" s="60">
        <f>SUM(B55:W55)</f>
        <v>110</v>
      </c>
      <c r="AF55"/>
    </row>
    <row r="56" spans="1:44" s="80" customFormat="1" x14ac:dyDescent="0.25">
      <c r="A56" s="25" t="s">
        <v>54</v>
      </c>
      <c r="B56" s="60">
        <v>15</v>
      </c>
      <c r="C56" s="60">
        <f>+$B$56</f>
        <v>15</v>
      </c>
      <c r="D56" s="60">
        <f t="shared" ref="D56:W56" si="10">+$B$56</f>
        <v>15</v>
      </c>
      <c r="E56" s="60">
        <f t="shared" si="10"/>
        <v>15</v>
      </c>
      <c r="F56" s="60">
        <f t="shared" si="10"/>
        <v>15</v>
      </c>
      <c r="G56" s="60">
        <f t="shared" si="10"/>
        <v>15</v>
      </c>
      <c r="H56" s="60">
        <f t="shared" si="10"/>
        <v>15</v>
      </c>
      <c r="I56" s="60">
        <f t="shared" si="10"/>
        <v>15</v>
      </c>
      <c r="J56" s="60">
        <f t="shared" si="10"/>
        <v>15</v>
      </c>
      <c r="K56" s="60">
        <f t="shared" si="10"/>
        <v>15</v>
      </c>
      <c r="L56" s="60">
        <f t="shared" si="10"/>
        <v>15</v>
      </c>
      <c r="M56" s="60">
        <f t="shared" si="10"/>
        <v>15</v>
      </c>
      <c r="N56" s="60">
        <f t="shared" si="10"/>
        <v>15</v>
      </c>
      <c r="O56" s="60">
        <f t="shared" si="10"/>
        <v>15</v>
      </c>
      <c r="P56" s="60">
        <f t="shared" si="10"/>
        <v>15</v>
      </c>
      <c r="Q56" s="60">
        <f t="shared" si="10"/>
        <v>15</v>
      </c>
      <c r="R56" s="60">
        <f t="shared" si="10"/>
        <v>15</v>
      </c>
      <c r="S56" s="60">
        <f t="shared" si="10"/>
        <v>15</v>
      </c>
      <c r="T56" s="60">
        <f t="shared" si="10"/>
        <v>15</v>
      </c>
      <c r="U56" s="60">
        <f t="shared" si="10"/>
        <v>15</v>
      </c>
      <c r="V56" s="60">
        <f t="shared" si="10"/>
        <v>15</v>
      </c>
      <c r="W56" s="60">
        <f t="shared" si="10"/>
        <v>15</v>
      </c>
      <c r="X56" s="60">
        <f t="shared" ref="X56:X61" si="11">SUM(B56:W56)</f>
        <v>330</v>
      </c>
      <c r="AF56"/>
    </row>
    <row r="57" spans="1:44" s="80" customFormat="1" x14ac:dyDescent="0.25">
      <c r="A57" s="25" t="s">
        <v>83</v>
      </c>
      <c r="B57" s="60">
        <v>20</v>
      </c>
      <c r="C57" s="60">
        <f>+$B$57</f>
        <v>20</v>
      </c>
      <c r="D57" s="60">
        <f t="shared" ref="D57:W57" si="12">+$B$57</f>
        <v>20</v>
      </c>
      <c r="E57" s="60">
        <f t="shared" si="12"/>
        <v>20</v>
      </c>
      <c r="F57" s="60">
        <f t="shared" si="12"/>
        <v>20</v>
      </c>
      <c r="G57" s="60">
        <f t="shared" si="12"/>
        <v>20</v>
      </c>
      <c r="H57" s="60">
        <f t="shared" si="12"/>
        <v>20</v>
      </c>
      <c r="I57" s="60">
        <f t="shared" si="12"/>
        <v>20</v>
      </c>
      <c r="J57" s="60">
        <f t="shared" si="12"/>
        <v>20</v>
      </c>
      <c r="K57" s="60">
        <f t="shared" si="12"/>
        <v>20</v>
      </c>
      <c r="L57" s="60">
        <f t="shared" si="12"/>
        <v>20</v>
      </c>
      <c r="M57" s="60">
        <f t="shared" si="12"/>
        <v>20</v>
      </c>
      <c r="N57" s="60">
        <f t="shared" si="12"/>
        <v>20</v>
      </c>
      <c r="O57" s="60">
        <f t="shared" si="12"/>
        <v>20</v>
      </c>
      <c r="P57" s="60">
        <f t="shared" si="12"/>
        <v>20</v>
      </c>
      <c r="Q57" s="60">
        <f t="shared" si="12"/>
        <v>20</v>
      </c>
      <c r="R57" s="60">
        <f t="shared" si="12"/>
        <v>20</v>
      </c>
      <c r="S57" s="60">
        <f t="shared" si="12"/>
        <v>20</v>
      </c>
      <c r="T57" s="60">
        <f t="shared" si="12"/>
        <v>20</v>
      </c>
      <c r="U57" s="60">
        <f t="shared" si="12"/>
        <v>20</v>
      </c>
      <c r="V57" s="60">
        <f t="shared" si="12"/>
        <v>20</v>
      </c>
      <c r="W57" s="60">
        <f t="shared" si="12"/>
        <v>20</v>
      </c>
      <c r="X57" s="60">
        <f t="shared" si="11"/>
        <v>440</v>
      </c>
      <c r="AF57"/>
    </row>
    <row r="58" spans="1:44" s="82" customFormat="1" x14ac:dyDescent="0.25">
      <c r="A58" s="25" t="s">
        <v>139</v>
      </c>
      <c r="B58" s="60">
        <v>5</v>
      </c>
      <c r="C58" s="60">
        <f>+$B$58</f>
        <v>5</v>
      </c>
      <c r="D58" s="60">
        <f t="shared" ref="D58:W58" si="13">+$B$58</f>
        <v>5</v>
      </c>
      <c r="E58" s="60">
        <f t="shared" si="13"/>
        <v>5</v>
      </c>
      <c r="F58" s="60">
        <f t="shared" si="13"/>
        <v>5</v>
      </c>
      <c r="G58" s="60">
        <f t="shared" si="13"/>
        <v>5</v>
      </c>
      <c r="H58" s="60">
        <f t="shared" si="13"/>
        <v>5</v>
      </c>
      <c r="I58" s="60">
        <f t="shared" si="13"/>
        <v>5</v>
      </c>
      <c r="J58" s="60">
        <f t="shared" si="13"/>
        <v>5</v>
      </c>
      <c r="K58" s="60">
        <f t="shared" si="13"/>
        <v>5</v>
      </c>
      <c r="L58" s="60">
        <f t="shared" si="13"/>
        <v>5</v>
      </c>
      <c r="M58" s="60">
        <f t="shared" si="13"/>
        <v>5</v>
      </c>
      <c r="N58" s="60">
        <f t="shared" si="13"/>
        <v>5</v>
      </c>
      <c r="O58" s="60">
        <f t="shared" si="13"/>
        <v>5</v>
      </c>
      <c r="P58" s="60">
        <f t="shared" si="13"/>
        <v>5</v>
      </c>
      <c r="Q58" s="60">
        <f t="shared" si="13"/>
        <v>5</v>
      </c>
      <c r="R58" s="60">
        <f t="shared" si="13"/>
        <v>5</v>
      </c>
      <c r="S58" s="60">
        <f t="shared" si="13"/>
        <v>5</v>
      </c>
      <c r="T58" s="60">
        <f t="shared" si="13"/>
        <v>5</v>
      </c>
      <c r="U58" s="60">
        <f t="shared" si="13"/>
        <v>5</v>
      </c>
      <c r="V58" s="60">
        <f t="shared" si="13"/>
        <v>5</v>
      </c>
      <c r="W58" s="60">
        <f t="shared" si="13"/>
        <v>5</v>
      </c>
      <c r="X58" s="60">
        <f t="shared" si="11"/>
        <v>110</v>
      </c>
      <c r="AF58"/>
    </row>
    <row r="59" spans="1:44" s="82" customFormat="1" x14ac:dyDescent="0.25">
      <c r="A59" s="25" t="s">
        <v>140</v>
      </c>
      <c r="B59" s="60">
        <v>10</v>
      </c>
      <c r="C59" s="60">
        <f>+$B$59</f>
        <v>10</v>
      </c>
      <c r="D59" s="60">
        <f t="shared" ref="D59:W59" si="14">+$B$59</f>
        <v>10</v>
      </c>
      <c r="E59" s="60">
        <f t="shared" si="14"/>
        <v>10</v>
      </c>
      <c r="F59" s="60">
        <f t="shared" si="14"/>
        <v>10</v>
      </c>
      <c r="G59" s="60">
        <f t="shared" si="14"/>
        <v>10</v>
      </c>
      <c r="H59" s="60">
        <f t="shared" si="14"/>
        <v>10</v>
      </c>
      <c r="I59" s="60">
        <f t="shared" si="14"/>
        <v>10</v>
      </c>
      <c r="J59" s="60">
        <f t="shared" si="14"/>
        <v>10</v>
      </c>
      <c r="K59" s="60">
        <f t="shared" si="14"/>
        <v>10</v>
      </c>
      <c r="L59" s="60">
        <f t="shared" si="14"/>
        <v>10</v>
      </c>
      <c r="M59" s="60">
        <f t="shared" si="14"/>
        <v>10</v>
      </c>
      <c r="N59" s="60">
        <f t="shared" si="14"/>
        <v>10</v>
      </c>
      <c r="O59" s="60">
        <f t="shared" si="14"/>
        <v>10</v>
      </c>
      <c r="P59" s="60">
        <f t="shared" si="14"/>
        <v>10</v>
      </c>
      <c r="Q59" s="60">
        <f t="shared" si="14"/>
        <v>10</v>
      </c>
      <c r="R59" s="60">
        <f t="shared" si="14"/>
        <v>10</v>
      </c>
      <c r="S59" s="60">
        <f t="shared" si="14"/>
        <v>10</v>
      </c>
      <c r="T59" s="60">
        <f t="shared" si="14"/>
        <v>10</v>
      </c>
      <c r="U59" s="60">
        <f t="shared" si="14"/>
        <v>10</v>
      </c>
      <c r="V59" s="60">
        <f t="shared" si="14"/>
        <v>10</v>
      </c>
      <c r="W59" s="60">
        <f t="shared" si="14"/>
        <v>10</v>
      </c>
      <c r="X59" s="60">
        <f t="shared" si="11"/>
        <v>220</v>
      </c>
      <c r="AF59"/>
    </row>
    <row r="60" spans="1:44" s="82" customFormat="1" x14ac:dyDescent="0.25">
      <c r="A60" s="25" t="s">
        <v>143</v>
      </c>
      <c r="B60" s="60">
        <v>10</v>
      </c>
      <c r="C60" s="60">
        <f>+$B$60</f>
        <v>10</v>
      </c>
      <c r="D60" s="60">
        <f t="shared" ref="D60:W60" si="15">+$B$60</f>
        <v>10</v>
      </c>
      <c r="E60" s="60">
        <f t="shared" si="15"/>
        <v>10</v>
      </c>
      <c r="F60" s="60">
        <f t="shared" si="15"/>
        <v>10</v>
      </c>
      <c r="G60" s="60">
        <f t="shared" si="15"/>
        <v>10</v>
      </c>
      <c r="H60" s="60">
        <f t="shared" si="15"/>
        <v>10</v>
      </c>
      <c r="I60" s="60">
        <f t="shared" si="15"/>
        <v>10</v>
      </c>
      <c r="J60" s="60">
        <f t="shared" si="15"/>
        <v>10</v>
      </c>
      <c r="K60" s="60">
        <f t="shared" si="15"/>
        <v>10</v>
      </c>
      <c r="L60" s="60">
        <f t="shared" si="15"/>
        <v>10</v>
      </c>
      <c r="M60" s="60">
        <f t="shared" si="15"/>
        <v>10</v>
      </c>
      <c r="N60" s="60">
        <f t="shared" si="15"/>
        <v>10</v>
      </c>
      <c r="O60" s="60">
        <f t="shared" si="15"/>
        <v>10</v>
      </c>
      <c r="P60" s="60">
        <f t="shared" si="15"/>
        <v>10</v>
      </c>
      <c r="Q60" s="60">
        <f t="shared" si="15"/>
        <v>10</v>
      </c>
      <c r="R60" s="60">
        <f t="shared" si="15"/>
        <v>10</v>
      </c>
      <c r="S60" s="60">
        <f t="shared" si="15"/>
        <v>10</v>
      </c>
      <c r="T60" s="60">
        <f t="shared" si="15"/>
        <v>10</v>
      </c>
      <c r="U60" s="60">
        <f t="shared" si="15"/>
        <v>10</v>
      </c>
      <c r="V60" s="60">
        <f t="shared" si="15"/>
        <v>10</v>
      </c>
      <c r="W60" s="60">
        <f t="shared" si="15"/>
        <v>10</v>
      </c>
      <c r="X60" s="60">
        <f t="shared" si="11"/>
        <v>220</v>
      </c>
      <c r="AF60"/>
    </row>
    <row r="61" spans="1:44" s="80" customFormat="1" x14ac:dyDescent="0.25">
      <c r="A61" s="25" t="s">
        <v>114</v>
      </c>
      <c r="B61" s="60">
        <v>15</v>
      </c>
      <c r="C61" s="60">
        <f>+$B$61</f>
        <v>15</v>
      </c>
      <c r="D61" s="60">
        <f t="shared" ref="D61:W61" si="16">+$B$61</f>
        <v>15</v>
      </c>
      <c r="E61" s="60">
        <f t="shared" si="16"/>
        <v>15</v>
      </c>
      <c r="F61" s="60">
        <f t="shared" si="16"/>
        <v>15</v>
      </c>
      <c r="G61" s="60">
        <f t="shared" si="16"/>
        <v>15</v>
      </c>
      <c r="H61" s="60">
        <f t="shared" si="16"/>
        <v>15</v>
      </c>
      <c r="I61" s="60">
        <f t="shared" si="16"/>
        <v>15</v>
      </c>
      <c r="J61" s="60">
        <f t="shared" si="16"/>
        <v>15</v>
      </c>
      <c r="K61" s="60">
        <f t="shared" si="16"/>
        <v>15</v>
      </c>
      <c r="L61" s="60">
        <f t="shared" si="16"/>
        <v>15</v>
      </c>
      <c r="M61" s="60">
        <f t="shared" si="16"/>
        <v>15</v>
      </c>
      <c r="N61" s="60">
        <f t="shared" si="16"/>
        <v>15</v>
      </c>
      <c r="O61" s="60">
        <f t="shared" si="16"/>
        <v>15</v>
      </c>
      <c r="P61" s="60">
        <f t="shared" si="16"/>
        <v>15</v>
      </c>
      <c r="Q61" s="60">
        <f t="shared" si="16"/>
        <v>15</v>
      </c>
      <c r="R61" s="60">
        <f t="shared" si="16"/>
        <v>15</v>
      </c>
      <c r="S61" s="60">
        <f t="shared" si="16"/>
        <v>15</v>
      </c>
      <c r="T61" s="60">
        <f t="shared" si="16"/>
        <v>15</v>
      </c>
      <c r="U61" s="60">
        <f t="shared" si="16"/>
        <v>15</v>
      </c>
      <c r="V61" s="60">
        <f t="shared" si="16"/>
        <v>15</v>
      </c>
      <c r="W61" s="60">
        <f t="shared" si="16"/>
        <v>15</v>
      </c>
      <c r="X61" s="60">
        <f t="shared" si="11"/>
        <v>330</v>
      </c>
      <c r="AF61"/>
    </row>
    <row r="62" spans="1:44" s="80" customFormat="1" x14ac:dyDescent="0.25">
      <c r="A62" s="27" t="s">
        <v>57</v>
      </c>
      <c r="B62" s="61">
        <f t="shared" ref="B62:W62" si="17">SUM(B55:B61)</f>
        <v>80</v>
      </c>
      <c r="C62" s="61">
        <f t="shared" si="17"/>
        <v>80</v>
      </c>
      <c r="D62" s="61">
        <f t="shared" si="17"/>
        <v>80</v>
      </c>
      <c r="E62" s="61">
        <f t="shared" si="17"/>
        <v>80</v>
      </c>
      <c r="F62" s="61">
        <f t="shared" si="17"/>
        <v>80</v>
      </c>
      <c r="G62" s="61">
        <f t="shared" si="17"/>
        <v>80</v>
      </c>
      <c r="H62" s="61">
        <f t="shared" si="17"/>
        <v>80</v>
      </c>
      <c r="I62" s="61">
        <f t="shared" si="17"/>
        <v>80</v>
      </c>
      <c r="J62" s="61">
        <f t="shared" si="17"/>
        <v>80</v>
      </c>
      <c r="K62" s="61">
        <f t="shared" si="17"/>
        <v>80</v>
      </c>
      <c r="L62" s="61">
        <f t="shared" si="17"/>
        <v>80</v>
      </c>
      <c r="M62" s="61">
        <f t="shared" si="17"/>
        <v>80</v>
      </c>
      <c r="N62" s="61">
        <f t="shared" si="17"/>
        <v>80</v>
      </c>
      <c r="O62" s="61">
        <f t="shared" si="17"/>
        <v>80</v>
      </c>
      <c r="P62" s="61">
        <f t="shared" si="17"/>
        <v>80</v>
      </c>
      <c r="Q62" s="61">
        <f t="shared" si="17"/>
        <v>80</v>
      </c>
      <c r="R62" s="61">
        <f t="shared" si="17"/>
        <v>80</v>
      </c>
      <c r="S62" s="61">
        <f t="shared" si="17"/>
        <v>80</v>
      </c>
      <c r="T62" s="61">
        <f t="shared" si="17"/>
        <v>80</v>
      </c>
      <c r="U62" s="61">
        <f t="shared" si="17"/>
        <v>80</v>
      </c>
      <c r="V62" s="61">
        <f t="shared" si="17"/>
        <v>80</v>
      </c>
      <c r="W62" s="61">
        <f t="shared" si="17"/>
        <v>80</v>
      </c>
      <c r="X62" s="61">
        <f>SUM(X55:X61)</f>
        <v>1760</v>
      </c>
      <c r="AF62"/>
    </row>
    <row r="64" spans="1:44" s="80" customFormat="1" x14ac:dyDescent="0.25">
      <c r="B64"/>
      <c r="X64" s="100" t="s">
        <v>109</v>
      </c>
      <c r="Y64" s="101">
        <v>4300</v>
      </c>
      <c r="AN64"/>
    </row>
    <row r="65" spans="1:43" s="80" customFormat="1" x14ac:dyDescent="0.25">
      <c r="B65"/>
      <c r="X65" s="100" t="s">
        <v>9</v>
      </c>
      <c r="Y65" s="101">
        <f>+Y64*X62</f>
        <v>7568000</v>
      </c>
      <c r="AN65"/>
    </row>
    <row r="66" spans="1:43" s="80" customFormat="1" x14ac:dyDescent="0.25">
      <c r="B66"/>
      <c r="AN66"/>
    </row>
    <row r="67" spans="1:43" s="80" customFormat="1" x14ac:dyDescent="0.25">
      <c r="B67"/>
      <c r="AN67"/>
    </row>
    <row r="68" spans="1:43" s="80" customFormat="1" x14ac:dyDescent="0.25">
      <c r="B68"/>
      <c r="AN68"/>
    </row>
    <row r="69" spans="1:43" s="80" customFormat="1" x14ac:dyDescent="0.25">
      <c r="B69"/>
      <c r="AN69"/>
    </row>
    <row r="70" spans="1:43" x14ac:dyDescent="0.25">
      <c r="A70" s="81"/>
      <c r="B70"/>
      <c r="D70" s="80"/>
      <c r="E70" s="80"/>
      <c r="F70" s="80"/>
      <c r="AN70"/>
      <c r="AO70"/>
      <c r="AP70"/>
      <c r="AQ70"/>
    </row>
    <row r="71" spans="1:43" x14ac:dyDescent="0.25">
      <c r="A71" s="81"/>
      <c r="B71"/>
      <c r="D71" s="80"/>
      <c r="E71" s="80"/>
      <c r="F71" s="80"/>
      <c r="AN71"/>
      <c r="AO71"/>
      <c r="AP71"/>
      <c r="AQ71"/>
    </row>
    <row r="72" spans="1:43" x14ac:dyDescent="0.25">
      <c r="A72" s="81"/>
      <c r="B72"/>
      <c r="D72" s="80"/>
      <c r="E72" s="80"/>
      <c r="F72" s="80"/>
      <c r="AN72"/>
      <c r="AO72"/>
      <c r="AP72"/>
      <c r="AQ72"/>
    </row>
    <row r="73" spans="1:43" x14ac:dyDescent="0.25">
      <c r="A73" s="81"/>
      <c r="B73"/>
      <c r="D73" s="80"/>
      <c r="E73" s="80"/>
      <c r="F73" s="80"/>
      <c r="AN73"/>
      <c r="AO73"/>
      <c r="AP73"/>
      <c r="AQ73"/>
    </row>
    <row r="74" spans="1:43" x14ac:dyDescent="0.25">
      <c r="A74" s="81"/>
      <c r="B74"/>
      <c r="D74" s="80"/>
      <c r="E74" s="80"/>
      <c r="F74" s="80"/>
      <c r="AN74"/>
      <c r="AO74"/>
      <c r="AP74"/>
      <c r="AQ74"/>
    </row>
    <row r="75" spans="1:43" x14ac:dyDescent="0.25">
      <c r="A75" s="24"/>
    </row>
  </sheetData>
  <mergeCells count="6">
    <mergeCell ref="D48:F48"/>
    <mergeCell ref="C1:D1"/>
    <mergeCell ref="C2:F2"/>
    <mergeCell ref="A23:C23"/>
    <mergeCell ref="D46:F46"/>
    <mergeCell ref="D47:F47"/>
  </mergeCells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China </vt:lpstr>
      <vt:lpstr>Chile </vt:lpstr>
      <vt:lpstr>Opción 1</vt:lpstr>
    </vt:vector>
  </TitlesOfParts>
  <Company>Hogar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Pc</cp:lastModifiedBy>
  <cp:lastPrinted>2018-01-28T00:22:01Z</cp:lastPrinted>
  <dcterms:created xsi:type="dcterms:W3CDTF">2015-01-21T23:46:14Z</dcterms:created>
  <dcterms:modified xsi:type="dcterms:W3CDTF">2025-01-23T18:04:19Z</dcterms:modified>
</cp:coreProperties>
</file>